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55" windowWidth="15360" windowHeight="8460" tabRatio="350" firstSheet="1" activeTab="1"/>
  </bookViews>
  <sheets>
    <sheet name="inddata" sheetId="1" r:id="rId1"/>
    <sheet name="Bestilling" sheetId="2" r:id="rId2"/>
    <sheet name="transport" sheetId="3" r:id="rId3"/>
    <sheet name="Ordrebekræftelse info" sheetId="4" r:id="rId4"/>
    <sheet name="Faktura 1 side" sheetId="5" r:id="rId5"/>
    <sheet name="Faktura 2 sider" sheetId="6" r:id="rId6"/>
    <sheet name="ordrebekræftelse" sheetId="7" r:id="rId7"/>
  </sheets>
  <definedNames>
    <definedName name="CRITERIA" localSheetId="0">'inddata'!$F$1:$I$2</definedName>
    <definedName name="EXTRACT" localSheetId="0">'inddata'!$F$8:$I$8</definedName>
    <definedName name="HTML_CodePage" hidden="1">1252</definedName>
    <definedName name="HTML_Control" localSheetId="5" hidden="1">{"'store'!$A$1:$L$52"}</definedName>
    <definedName name="HTML_Control" hidden="1">{"'store'!$A$1:$L$52"}</definedName>
    <definedName name="HTML_OBDlg2" hidden="1">FALSE</definedName>
    <definedName name="HTML_OBDlg3" hidden="1">FALSE</definedName>
    <definedName name="HTML_OBDlg4" hidden="1">TRUE</definedName>
    <definedName name="HTML_OS" hidden="1">0</definedName>
    <definedName name="HTML_PathFile" hidden="1">"G:\Birkerød Fest-Udlejning\prisliste.htm"</definedName>
    <definedName name="HTML_PathTemplate" hidden="1">"http://dsb/bfuversion3/Bestilling.htm"</definedName>
    <definedName name="_xlnm.Print_Area" localSheetId="1">'Bestilling'!$D$1:$S$58</definedName>
    <definedName name="_xlnm.Print_Area" localSheetId="4">'Faktura 1 side'!$B$2:$N$65</definedName>
    <definedName name="_xlnm.Print_Area" localSheetId="5">'Faktura 2 sider'!$B$2:$N$137</definedName>
  </definedNames>
  <calcPr fullCalcOnLoad="1"/>
</workbook>
</file>

<file path=xl/sharedStrings.xml><?xml version="1.0" encoding="utf-8"?>
<sst xmlns="http://schemas.openxmlformats.org/spreadsheetml/2006/main" count="639" uniqueCount="401">
  <si>
    <t>Uden mønster</t>
  </si>
  <si>
    <t>Med mønster</t>
  </si>
  <si>
    <t>Antal</t>
  </si>
  <si>
    <t>Kunden</t>
  </si>
  <si>
    <t>Vognmand</t>
  </si>
  <si>
    <t>MØBLER</t>
  </si>
  <si>
    <t>GLAS</t>
  </si>
  <si>
    <t>DIVERSE</t>
  </si>
  <si>
    <t>BESTIK</t>
  </si>
  <si>
    <t>RUSTFRI VARER</t>
  </si>
  <si>
    <t>DIVERSE TILBEHØR</t>
  </si>
  <si>
    <t>PORCELÆN, hvidt</t>
  </si>
  <si>
    <t>DÆKKETØJ</t>
  </si>
  <si>
    <t>TRANSPORT</t>
  </si>
  <si>
    <t>Á</t>
  </si>
  <si>
    <t>I alt</t>
  </si>
  <si>
    <t>I alt incl. moms</t>
  </si>
  <si>
    <t>Ordrenr.:</t>
  </si>
  <si>
    <t>Retur:</t>
  </si>
  <si>
    <t>Afh.:</t>
  </si>
  <si>
    <t>Afh. :</t>
  </si>
  <si>
    <t>v101</t>
  </si>
  <si>
    <t>v102</t>
  </si>
  <si>
    <t>v103</t>
  </si>
  <si>
    <t>v104</t>
  </si>
  <si>
    <t>v105</t>
  </si>
  <si>
    <t>v106</t>
  </si>
  <si>
    <t>v107</t>
  </si>
  <si>
    <t>v108</t>
  </si>
  <si>
    <t>v109</t>
  </si>
  <si>
    <t>v110</t>
  </si>
  <si>
    <t>v111</t>
  </si>
  <si>
    <t>v112</t>
  </si>
  <si>
    <t>v113</t>
  </si>
  <si>
    <t>v114</t>
  </si>
  <si>
    <t>____________________________________________</t>
  </si>
  <si>
    <t>v201</t>
  </si>
  <si>
    <t>v202</t>
  </si>
  <si>
    <t>v203</t>
  </si>
  <si>
    <t>v204</t>
  </si>
  <si>
    <t>v205</t>
  </si>
  <si>
    <t>v206</t>
  </si>
  <si>
    <t>v207</t>
  </si>
  <si>
    <t>v208</t>
  </si>
  <si>
    <t>v209</t>
  </si>
  <si>
    <t>v210</t>
  </si>
  <si>
    <t>v211</t>
  </si>
  <si>
    <t>v301</t>
  </si>
  <si>
    <t>v302</t>
  </si>
  <si>
    <t>v303</t>
  </si>
  <si>
    <t>v304</t>
  </si>
  <si>
    <t>v305</t>
  </si>
  <si>
    <t>v306</t>
  </si>
  <si>
    <t>v307</t>
  </si>
  <si>
    <t>v308</t>
  </si>
  <si>
    <t>v309</t>
  </si>
  <si>
    <t>v310</t>
  </si>
  <si>
    <t>v311</t>
  </si>
  <si>
    <t>v312</t>
  </si>
  <si>
    <t>v313</t>
  </si>
  <si>
    <t>v314</t>
  </si>
  <si>
    <t>v315</t>
  </si>
  <si>
    <t>v316</t>
  </si>
  <si>
    <t>v317</t>
  </si>
  <si>
    <t>v318</t>
  </si>
  <si>
    <t>v319</t>
  </si>
  <si>
    <t>v320</t>
  </si>
  <si>
    <t>v321</t>
  </si>
  <si>
    <t>v322</t>
  </si>
  <si>
    <t>v323</t>
  </si>
  <si>
    <t>v324</t>
  </si>
  <si>
    <t>v325</t>
  </si>
  <si>
    <t>v401</t>
  </si>
  <si>
    <t>v402</t>
  </si>
  <si>
    <t>v403</t>
  </si>
  <si>
    <t>v404</t>
  </si>
  <si>
    <t>v405</t>
  </si>
  <si>
    <t>v406</t>
  </si>
  <si>
    <t>v407</t>
  </si>
  <si>
    <t>v408</t>
  </si>
  <si>
    <t>v409</t>
  </si>
  <si>
    <t>v410</t>
  </si>
  <si>
    <t>v411</t>
  </si>
  <si>
    <t>v412</t>
  </si>
  <si>
    <t>v413</t>
  </si>
  <si>
    <t>v501</t>
  </si>
  <si>
    <t>v502</t>
  </si>
  <si>
    <t>v503</t>
  </si>
  <si>
    <t>v504</t>
  </si>
  <si>
    <t>v505</t>
  </si>
  <si>
    <t>v506</t>
  </si>
  <si>
    <t>v507</t>
  </si>
  <si>
    <t>v508</t>
  </si>
  <si>
    <t>v509</t>
  </si>
  <si>
    <t>v510</t>
  </si>
  <si>
    <t>v511</t>
  </si>
  <si>
    <t>v601</t>
  </si>
  <si>
    <t>v602</t>
  </si>
  <si>
    <t>v603</t>
  </si>
  <si>
    <t>v604</t>
  </si>
  <si>
    <t>v605</t>
  </si>
  <si>
    <t>v606</t>
  </si>
  <si>
    <t>v607</t>
  </si>
  <si>
    <t>v608</t>
  </si>
  <si>
    <t>v609</t>
  </si>
  <si>
    <t>v712</t>
  </si>
  <si>
    <t>v701</t>
  </si>
  <si>
    <t>v702</t>
  </si>
  <si>
    <t>v703</t>
  </si>
  <si>
    <t>v704</t>
  </si>
  <si>
    <t>v705</t>
  </si>
  <si>
    <t>v706</t>
  </si>
  <si>
    <t>v707</t>
  </si>
  <si>
    <t>v708</t>
  </si>
  <si>
    <t>v709</t>
  </si>
  <si>
    <t>v710</t>
  </si>
  <si>
    <t>v711</t>
  </si>
  <si>
    <t>v713</t>
  </si>
  <si>
    <t>v801</t>
  </si>
  <si>
    <t>v802</t>
  </si>
  <si>
    <t>v803</t>
  </si>
  <si>
    <t>v804</t>
  </si>
  <si>
    <t>v805</t>
  </si>
  <si>
    <t>v806</t>
  </si>
  <si>
    <t>v807</t>
  </si>
  <si>
    <t>v808</t>
  </si>
  <si>
    <t>v809</t>
  </si>
  <si>
    <t>v810</t>
  </si>
  <si>
    <t>v811</t>
  </si>
  <si>
    <t>v812</t>
  </si>
  <si>
    <t>v813</t>
  </si>
  <si>
    <t>v814</t>
  </si>
  <si>
    <t>v815</t>
  </si>
  <si>
    <t>v816</t>
  </si>
  <si>
    <t>v901</t>
  </si>
  <si>
    <t>v902</t>
  </si>
  <si>
    <t>v903</t>
  </si>
  <si>
    <t>v904</t>
  </si>
  <si>
    <t>v905</t>
  </si>
  <si>
    <t>v906</t>
  </si>
  <si>
    <t>v907</t>
  </si>
  <si>
    <t>Opvask i kr.:</t>
  </si>
  <si>
    <t>TOTAL ORDRE:</t>
  </si>
  <si>
    <t xml:space="preserve">Navn:       </t>
  </si>
  <si>
    <t xml:space="preserve">Stilling:   </t>
  </si>
  <si>
    <t xml:space="preserve">Virksomhed: </t>
  </si>
  <si>
    <t xml:space="preserve">Adresse:    </t>
  </si>
  <si>
    <t xml:space="preserve">Postnr:     </t>
  </si>
  <si>
    <t xml:space="preserve">By:         </t>
  </si>
  <si>
    <t xml:space="preserve">Tlf1:       </t>
  </si>
  <si>
    <t xml:space="preserve">Tlf2:       </t>
  </si>
  <si>
    <t xml:space="preserve">Email:      </t>
  </si>
  <si>
    <t xml:space="preserve">Brugsdato:  </t>
  </si>
  <si>
    <t xml:space="preserve">Kommentar:  </t>
  </si>
  <si>
    <t>navn</t>
  </si>
  <si>
    <t>&gt;0</t>
  </si>
  <si>
    <t>vare</t>
  </si>
  <si>
    <t>antal</t>
  </si>
  <si>
    <t xml:space="preserve">Bord 70x120        </t>
  </si>
  <si>
    <t xml:space="preserve">Bord 80x120        </t>
  </si>
  <si>
    <t xml:space="preserve">Bord 80x150        </t>
  </si>
  <si>
    <t xml:space="preserve">Bord 80x180        </t>
  </si>
  <si>
    <t xml:space="preserve">Bord 76x250        </t>
  </si>
  <si>
    <t xml:space="preserve">Bord Ø120          </t>
  </si>
  <si>
    <t xml:space="preserve">Bord Ø150          </t>
  </si>
  <si>
    <t xml:space="preserve">Cafebord 73        </t>
  </si>
  <si>
    <t xml:space="preserve">Cafebord 117       </t>
  </si>
  <si>
    <t xml:space="preserve">Plaststol høj ryg  </t>
  </si>
  <si>
    <t xml:space="preserve">Klapstol           </t>
  </si>
  <si>
    <t xml:space="preserve">Guldstol           </t>
  </si>
  <si>
    <t xml:space="preserve">Komfur                </t>
  </si>
  <si>
    <t xml:space="preserve">Garderobestativ       </t>
  </si>
  <si>
    <t xml:space="preserve">Bøjler                </t>
  </si>
  <si>
    <t xml:space="preserve">Parasol               </t>
  </si>
  <si>
    <t xml:space="preserve">Køleskab              </t>
  </si>
  <si>
    <t xml:space="preserve">Kaffemaskine, manuel  </t>
  </si>
  <si>
    <t xml:space="preserve">Kaffemaskine, 144 kop </t>
  </si>
  <si>
    <t xml:space="preserve">Hynder                </t>
  </si>
  <si>
    <t xml:space="preserve">Pølsebrødstoaster     </t>
  </si>
  <si>
    <t xml:space="preserve">Hvidvin 19cl           </t>
  </si>
  <si>
    <t xml:space="preserve">Dessertvin 12cl        </t>
  </si>
  <si>
    <t xml:space="preserve">Portvin 6cl            </t>
  </si>
  <si>
    <t xml:space="preserve">Champagne              </t>
  </si>
  <si>
    <t xml:space="preserve">Cognac                 </t>
  </si>
  <si>
    <t xml:space="preserve">Likør/snaps            </t>
  </si>
  <si>
    <t xml:space="preserve">Ølglas                 </t>
  </si>
  <si>
    <t xml:space="preserve">Coctail                </t>
  </si>
  <si>
    <t xml:space="preserve">Ølkrus 25cl            </t>
  </si>
  <si>
    <t xml:space="preserve">Vandglas               </t>
  </si>
  <si>
    <t xml:space="preserve">Sjusglas               </t>
  </si>
  <si>
    <t xml:space="preserve">Portionsglas/isglas    </t>
  </si>
  <si>
    <t xml:space="preserve">Glasskål 22cm          </t>
  </si>
  <si>
    <t xml:space="preserve">Glasskål 14cm          </t>
  </si>
  <si>
    <t xml:space="preserve">Gløgg/Irish coffe glas </t>
  </si>
  <si>
    <t xml:space="preserve">Karaffel               </t>
  </si>
  <si>
    <t xml:space="preserve">Glaskande m/hank       </t>
  </si>
  <si>
    <t xml:space="preserve">Glasbowle              </t>
  </si>
  <si>
    <t xml:space="preserve">Isassietter            </t>
  </si>
  <si>
    <t xml:space="preserve">Lagkagefad på fod      </t>
  </si>
  <si>
    <t xml:space="preserve">Long drink høje 29cl   </t>
  </si>
  <si>
    <t xml:space="preserve">The glas               </t>
  </si>
  <si>
    <t xml:space="preserve">Shot glas              </t>
  </si>
  <si>
    <t xml:space="preserve">Vase                   </t>
  </si>
  <si>
    <t xml:space="preserve">Middagskniv   </t>
  </si>
  <si>
    <t xml:space="preserve">Middagsgaffel </t>
  </si>
  <si>
    <t xml:space="preserve">Frokostkniv   </t>
  </si>
  <si>
    <t xml:space="preserve">Frokostgaffel </t>
  </si>
  <si>
    <t xml:space="preserve">Spiseske      </t>
  </si>
  <si>
    <t xml:space="preserve">Desserske     </t>
  </si>
  <si>
    <t xml:space="preserve">Kaffeske      </t>
  </si>
  <si>
    <t xml:space="preserve">Kagegaffel    </t>
  </si>
  <si>
    <t xml:space="preserve">Fiskekniv     </t>
  </si>
  <si>
    <t xml:space="preserve">Sauceske      </t>
  </si>
  <si>
    <t xml:space="preserve">Kartoffelske  </t>
  </si>
  <si>
    <t xml:space="preserve">Stegegaffel   </t>
  </si>
  <si>
    <t xml:space="preserve">Gløgg ske     </t>
  </si>
  <si>
    <t xml:space="preserve">Dessertske    </t>
  </si>
  <si>
    <t xml:space="preserve">Stegefade 45cm     </t>
  </si>
  <si>
    <t xml:space="preserve">Stegefade 60cm     </t>
  </si>
  <si>
    <t xml:space="preserve">Rundt fad 32cm     </t>
  </si>
  <si>
    <t xml:space="preserve">Kartoffelskål      </t>
  </si>
  <si>
    <t xml:space="preserve">Sauceskål          </t>
  </si>
  <si>
    <t xml:space="preserve">Kagespade          </t>
  </si>
  <si>
    <t xml:space="preserve">Lagkagekniv        </t>
  </si>
  <si>
    <t xml:space="preserve">Dækketall. 30cm    </t>
  </si>
  <si>
    <t xml:space="preserve">Bryllupskagestativ </t>
  </si>
  <si>
    <t xml:space="preserve">Kagetall 17cm         </t>
  </si>
  <si>
    <t xml:space="preserve">Dyb tall 21cm         </t>
  </si>
  <si>
    <t xml:space="preserve">Bouillonkop m/u       </t>
  </si>
  <si>
    <t xml:space="preserve">Kaffe/the kopper      </t>
  </si>
  <si>
    <t xml:space="preserve">Person smørskål       </t>
  </si>
  <si>
    <t xml:space="preserve">Kartoffelskål         </t>
  </si>
  <si>
    <t xml:space="preserve">Sukker/fløde          </t>
  </si>
  <si>
    <t xml:space="preserve">Vase rund 14cm        </t>
  </si>
  <si>
    <t xml:space="preserve">Gratinfad 20x30       </t>
  </si>
  <si>
    <t xml:space="preserve">Sauceskål             </t>
  </si>
  <si>
    <t xml:space="preserve">Gryde 5 liter        </t>
  </si>
  <si>
    <t xml:space="preserve">Gryde 10 liter       </t>
  </si>
  <si>
    <t xml:space="preserve">Termokande kaffe     </t>
  </si>
  <si>
    <t xml:space="preserve">Opøserske i plast    </t>
  </si>
  <si>
    <t xml:space="preserve">Isspand              </t>
  </si>
  <si>
    <t xml:space="preserve">Salatbestik hvidt    </t>
  </si>
  <si>
    <t xml:space="preserve">Brødbakker           </t>
  </si>
  <si>
    <t xml:space="preserve">Champagnekøler       </t>
  </si>
  <si>
    <t xml:space="preserve">Glaslysestage enkel  </t>
  </si>
  <si>
    <t xml:space="preserve">Sølvlysestage 1 arm  </t>
  </si>
  <si>
    <t xml:space="preserve">Sølvlysestage 3 arme </t>
  </si>
  <si>
    <t xml:space="preserve">Salt/peber sæt       </t>
  </si>
  <si>
    <t xml:space="preserve">Serveringsbakke      </t>
  </si>
  <si>
    <t xml:space="preserve">Askebæger lille      </t>
  </si>
  <si>
    <t xml:space="preserve">Askebæger stort      </t>
  </si>
  <si>
    <t xml:space="preserve">Dug hvid 140x140 </t>
  </si>
  <si>
    <t xml:space="preserve">Dug hvid 140x175 </t>
  </si>
  <si>
    <t xml:space="preserve">Dug hvid 140x225 </t>
  </si>
  <si>
    <t xml:space="preserve">Dug hvid 160x160 </t>
  </si>
  <si>
    <t xml:space="preserve">Dug hvid 195x195 </t>
  </si>
  <si>
    <t xml:space="preserve">Dug hvid 220x220 </t>
  </si>
  <si>
    <t xml:space="preserve">Serviet 50x50    </t>
  </si>
  <si>
    <t>pris</t>
  </si>
  <si>
    <t>Telefon #1</t>
  </si>
  <si>
    <t>Telefon #2</t>
  </si>
  <si>
    <t>Fakturanr.</t>
  </si>
  <si>
    <t>Andet</t>
  </si>
  <si>
    <t>FAKTURA</t>
  </si>
  <si>
    <t>Kunde</t>
  </si>
  <si>
    <t>Diverse</t>
  </si>
  <si>
    <t>Navn</t>
  </si>
  <si>
    <t>Dato</t>
  </si>
  <si>
    <t>Adresse</t>
  </si>
  <si>
    <t>Telefon</t>
  </si>
  <si>
    <t>Beskrivelse</t>
  </si>
  <si>
    <t>Enhedspris</t>
  </si>
  <si>
    <t>I ALT</t>
  </si>
  <si>
    <t xml:space="preserve">Subtotal  </t>
  </si>
  <si>
    <t xml:space="preserve">Forsendelse  </t>
  </si>
  <si>
    <t>Betaling</t>
  </si>
  <si>
    <t xml:space="preserve">I ALT  </t>
  </si>
  <si>
    <t>Kajerødvej 82</t>
  </si>
  <si>
    <t>3460 Birkerød</t>
  </si>
  <si>
    <t>BIRKERØD FEST-UDLEJNING</t>
  </si>
  <si>
    <t>Tlf. 45 82 60 01</t>
  </si>
  <si>
    <t>Fax 45 82 60 86</t>
  </si>
  <si>
    <t>festudlejningen@mail.dk</t>
  </si>
  <si>
    <t>www.festudlejningen.dk</t>
  </si>
  <si>
    <t>Postnr. og by</t>
  </si>
  <si>
    <t>VI TAKKER FOR DERES ORDRE</t>
  </si>
  <si>
    <t>Opvask</t>
  </si>
  <si>
    <t>OPVASK</t>
  </si>
  <si>
    <t>Leveringsadresse:</t>
  </si>
  <si>
    <t>Fakturaadresse:</t>
  </si>
  <si>
    <t xml:space="preserve">fNavn:       </t>
  </si>
  <si>
    <t xml:space="preserve">fAdresse:    </t>
  </si>
  <si>
    <t xml:space="preserve">fPostnr:     </t>
  </si>
  <si>
    <t xml:space="preserve">fBy:         </t>
  </si>
  <si>
    <t>SERVICE I TOP - PRISERNE I BUND</t>
  </si>
  <si>
    <t>Lev. dato</t>
  </si>
  <si>
    <t>Brugs dato</t>
  </si>
  <si>
    <t>Retur dato</t>
  </si>
  <si>
    <t>Kontant</t>
  </si>
  <si>
    <t>Girokonto</t>
  </si>
  <si>
    <t>179 - 2083</t>
  </si>
  <si>
    <t>Homebanking</t>
  </si>
  <si>
    <t>&lt;01&gt;  &lt;1792083&gt;</t>
  </si>
  <si>
    <r>
      <t xml:space="preserve">HUSK AT BORDE, STOLE, EMBALLAGE M.M. </t>
    </r>
    <r>
      <rPr>
        <b/>
        <sz val="10"/>
        <rFont val="Verdana"/>
        <family val="2"/>
      </rPr>
      <t>IKKE</t>
    </r>
    <r>
      <rPr>
        <sz val="10"/>
        <rFont val="Verdana"/>
        <family val="2"/>
      </rPr>
      <t xml:space="preserve"> TÅLER REGN OG FUGT!!! </t>
    </r>
    <r>
      <rPr>
        <b/>
        <sz val="10"/>
        <rFont val="Verdana"/>
        <family val="2"/>
      </rPr>
      <t>GO' FEST!!!</t>
    </r>
  </si>
  <si>
    <t>Heraf moms</t>
  </si>
  <si>
    <t>Subtotal - overføres til næste side</t>
  </si>
  <si>
    <t>SIDE 1 AF 2</t>
  </si>
  <si>
    <t>SIDE 2 AF 2</t>
  </si>
  <si>
    <t>Subtotal - overført fra forrige side</t>
  </si>
  <si>
    <t>Lev dato</t>
  </si>
  <si>
    <t xml:space="preserve">AFHENTNING:    </t>
  </si>
  <si>
    <t xml:space="preserve">Gasvarmeovn uden gas   </t>
  </si>
  <si>
    <t>v212</t>
  </si>
  <si>
    <t xml:space="preserve">Gasvarmeovn med gas    </t>
  </si>
  <si>
    <t>v213</t>
  </si>
  <si>
    <t xml:space="preserve">Håndsprøjtebatteri     </t>
  </si>
  <si>
    <t>v214</t>
  </si>
  <si>
    <t>Lysekrone, 5 arme, hvid</t>
  </si>
  <si>
    <t xml:space="preserve">Sølvlysestage 5 arme </t>
  </si>
  <si>
    <t>Transport kr.:</t>
  </si>
  <si>
    <t>BESTIK MED MØNSTER | kr. 0,00 |</t>
  </si>
  <si>
    <t>Eksp. af: TSP</t>
  </si>
  <si>
    <t>CVR-Nr.</t>
  </si>
  <si>
    <t>Betalingsfrist</t>
  </si>
  <si>
    <t xml:space="preserve">Middagstall 24cm      </t>
  </si>
  <si>
    <t xml:space="preserve">Rødvin 24cl            </t>
  </si>
  <si>
    <t>Netto kontant</t>
  </si>
  <si>
    <t>VI TAKKER FOR DERES ORDRE - SE BAGSIDEN</t>
  </si>
  <si>
    <t>Se bagsiden</t>
  </si>
  <si>
    <t>Afhentning sker fra Mandag kl. 9.00, med undtagelse af helligdage. De lejede ting SKAL derfor stå klar fra dette tidspunkt, på SAMME sted som ved leveringen. Ved leje på hverdage skal det stå klart dagen efter kl. 9.00. Vær opmærksom på at afdække det lejede udstyr, hvis vejret betinger det. Ved forgæves afhentning faktureres ekstra transport på kr. 300.</t>
  </si>
  <si>
    <t>Check at alle ting iflg. Fakturaen bliver returneret i det korrekte antal + emballage. Check at det lejede er opvasket korrekt. Evt. mangler ved retur må gerne noteres. Ved returtagning bliver alt kontrolleret og optalt fra vores side.</t>
  </si>
  <si>
    <t>Hjælp os med at holde vores lave priser, ved at betale vores faktura rettidigt. Alt leveres Netto Kontant, ved betaling senere end 5 dage efter brugsdato, tillægges rykkergebyr på kr. 100.</t>
  </si>
  <si>
    <t>Vigtigt omkring levering/afhentning m.m.</t>
  </si>
  <si>
    <t>Levering er granteret senest dagen før brugsdaoen, vi levere typisk ons-fre ved brugsdato lør/søn, op ekspedere ordre i henhold til brugsdato så alle sikres optimale forhold vedrørende bordækning etc.</t>
  </si>
  <si>
    <t xml:space="preserve">Ændringer af din ordre skal ske senest 4 dage før levering eller 1 uge før brugsdatoen. Check det leverede for fejl og mangler før ibrugtagning. Evt. mangler skal rapporteres på Telefon: 45826001, hvis vi skal udbedre eller godtgøre dem. </t>
  </si>
  <si>
    <t>DÆKKETØJ | kr. 0,00 |</t>
  </si>
  <si>
    <t>MØBLER | kr. 0,00 |</t>
  </si>
  <si>
    <t xml:space="preserve">DIVERSE | kr. 0,00 | </t>
  </si>
  <si>
    <t>GLAS | kr. 263,25 |</t>
  </si>
  <si>
    <t>BESTIK UDEN MØNSTER | kr. 71,50 |</t>
  </si>
  <si>
    <t>RUSTFRI VARER | kr. 25,00 |</t>
  </si>
  <si>
    <t>PORCELÆN HVIDT | kr. 0,00 |</t>
  </si>
  <si>
    <t>DIV. TILBEHØR | kr. 40,50 |</t>
  </si>
  <si>
    <t>Frokosttallerken 21cm</t>
  </si>
  <si>
    <t>Leveringsdag:</t>
  </si>
  <si>
    <t>Brugsdag:</t>
  </si>
  <si>
    <t>Returdag:</t>
  </si>
  <si>
    <t>Onsdag-Fredag</t>
  </si>
  <si>
    <t>Mandag-Tirsdag</t>
  </si>
  <si>
    <t>Bænk 5 pers.</t>
  </si>
  <si>
    <t>Bænkebord 50x220</t>
  </si>
  <si>
    <t>Bænkebord 70x220</t>
  </si>
  <si>
    <t xml:space="preserve">Bord 60x150 (6 pers.)       </t>
  </si>
  <si>
    <t xml:space="preserve">Bord 60x200 (8 pers.)       </t>
  </si>
  <si>
    <t>Bord 83x100 (4 pers.)</t>
  </si>
  <si>
    <t>Bord 83x200 (8 pers.)</t>
  </si>
  <si>
    <t>Bord 95x110 (4 pers.)</t>
  </si>
  <si>
    <t>Bord 95x165 (6 pers.)</t>
  </si>
  <si>
    <t>Bord 95x220 (8 pers.)</t>
  </si>
  <si>
    <t>v115</t>
  </si>
  <si>
    <t>v116</t>
  </si>
  <si>
    <t>v117</t>
  </si>
  <si>
    <t>v118</t>
  </si>
  <si>
    <t>v119</t>
  </si>
  <si>
    <t>v120</t>
  </si>
  <si>
    <t>v121</t>
  </si>
  <si>
    <t>v122</t>
  </si>
  <si>
    <t>v123</t>
  </si>
  <si>
    <t>v124</t>
  </si>
  <si>
    <t xml:space="preserve">Bord Ø180          </t>
  </si>
  <si>
    <t>Wienerstol         Hvid</t>
  </si>
  <si>
    <t>Wienerstol         Sort</t>
  </si>
  <si>
    <t>Skalstol           u/polstre</t>
  </si>
  <si>
    <t>v125</t>
  </si>
  <si>
    <t>v126</t>
  </si>
  <si>
    <t>v127</t>
  </si>
  <si>
    <t>Skalstol           m/polstre</t>
  </si>
  <si>
    <t xml:space="preserve">Kulørt el. Hvid lyskæde        </t>
  </si>
  <si>
    <t>Stor tallerken 30,5cm m/kant</t>
  </si>
  <si>
    <t>Stor tallerken 27cm m/kant</t>
  </si>
  <si>
    <t>Stor tallerken 24cm m/kant</t>
  </si>
  <si>
    <t>Stor tallerken 19cm m/kant</t>
  </si>
  <si>
    <t xml:space="preserve">Dug hvid 160x250 </t>
  </si>
  <si>
    <t xml:space="preserve">Dug hvid 160x380 </t>
  </si>
  <si>
    <t>v908</t>
  </si>
  <si>
    <t>v909</t>
  </si>
  <si>
    <t>v714</t>
  </si>
  <si>
    <t>v715</t>
  </si>
  <si>
    <t>v716</t>
  </si>
  <si>
    <t>Glas</t>
  </si>
  <si>
    <t>Nutidens Partyudlejning</t>
  </si>
  <si>
    <t>Tlf. 48 24 44 40</t>
  </si>
  <si>
    <t>Sdr. Jernbanevej 4</t>
  </si>
  <si>
    <t>3400 Hillerød</t>
  </si>
  <si>
    <t>Kontakt@nutidens.dk</t>
  </si>
  <si>
    <t>TELT / Hoppeborg m.m</t>
  </si>
  <si>
    <t xml:space="preserve"> </t>
  </si>
  <si>
    <t>kontakt@nutidens.dk</t>
  </si>
  <si>
    <t>Bank</t>
  </si>
  <si>
    <t>www.nutidens.dk</t>
  </si>
  <si>
    <t>5028 - 1180419</t>
  </si>
</sst>
</file>

<file path=xl/styles.xml><?xml version="1.0" encoding="utf-8"?>
<styleSheet xmlns="http://schemas.openxmlformats.org/spreadsheetml/2006/main">
  <numFmts count="42">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kr.&quot;\ #,##0_);\(&quot;kr.&quot;\ #,##0\)"/>
    <numFmt numFmtId="181" formatCode="&quot;kr.&quot;\ #,##0_);[Red]\(&quot;kr.&quot;\ #,##0\)"/>
    <numFmt numFmtId="182" formatCode="&quot;kr.&quot;\ #,##0.00_);\(&quot;kr.&quot;\ #,##0.00\)"/>
    <numFmt numFmtId="183" formatCode="&quot;kr.&quot;\ #,##0.00_);[Red]\(&quot;kr.&quot;\ #,##0.00\)"/>
    <numFmt numFmtId="184" formatCode="_(&quot;kr.&quot;\ * #,##0_);_(&quot;kr.&quot;\ * \(#,##0\);_(&quot;kr.&quot;\ * &quot;-&quot;_);_(@_)"/>
    <numFmt numFmtId="185" formatCode="_(&quot;kr.&quot;\ * #,##0.00_);_(&quot;kr.&quot;\ * \(#,##0.00\);_(&quot;kr.&quot;\ * &quot;-&quot;??_);_(@_)"/>
    <numFmt numFmtId="186" formatCode="[$-406]d\.\ mmmm\ yyyy"/>
    <numFmt numFmtId="187" formatCode="&quot;Ja&quot;;&quot;Ja&quot;;&quot;Nej&quot;"/>
    <numFmt numFmtId="188" formatCode="&quot;Sand&quot;;&quot;Sand&quot;;&quot;Falsk&quot;"/>
    <numFmt numFmtId="189" formatCode="&quot;Til&quot;;&quot;Til&quot;;&quot;Fra&quot;"/>
    <numFmt numFmtId="190" formatCode="[$€-2]\ #.##000_);[Red]\([$€-2]\ #.##000\)"/>
    <numFmt numFmtId="191" formatCode="_(&quot;kr &quot;* #,##0.00_);_(&quot;kr &quot;* \(#,##0.00\);_(&quot;kr &quot;* &quot;-&quot;??_);_(@_)"/>
    <numFmt numFmtId="192" formatCode=";;;"/>
    <numFmt numFmtId="193" formatCode="mmm\-yy"/>
    <numFmt numFmtId="194" formatCode="&quot;kr&quot;\ #,##0.00"/>
    <numFmt numFmtId="195" formatCode="[$-406]d\.\ mmmm\ yyyy;@"/>
    <numFmt numFmtId="196" formatCode="dd\.mm\.yyyy"/>
    <numFmt numFmtId="197" formatCode="####"/>
  </numFmts>
  <fonts count="32">
    <font>
      <sz val="12"/>
      <name val="Times New Roman"/>
      <family val="0"/>
    </font>
    <font>
      <sz val="8"/>
      <name val="Tahoma"/>
      <family val="2"/>
    </font>
    <font>
      <b/>
      <sz val="8"/>
      <name val="Tahoma"/>
      <family val="2"/>
    </font>
    <font>
      <i/>
      <u val="single"/>
      <sz val="8"/>
      <name val="Tahoma"/>
      <family val="2"/>
    </font>
    <font>
      <b/>
      <i/>
      <u val="single"/>
      <sz val="8"/>
      <name val="Tahoma"/>
      <family val="2"/>
    </font>
    <font>
      <u val="single"/>
      <sz val="12"/>
      <color indexed="12"/>
      <name val="Times New Roman"/>
      <family val="0"/>
    </font>
    <font>
      <u val="single"/>
      <sz val="12"/>
      <color indexed="36"/>
      <name val="Times New Roman"/>
      <family val="0"/>
    </font>
    <font>
      <sz val="8"/>
      <name val="Verdana"/>
      <family val="2"/>
    </font>
    <font>
      <sz val="10"/>
      <name val="Arial"/>
      <family val="0"/>
    </font>
    <font>
      <sz val="10"/>
      <color indexed="58"/>
      <name val="Verdana"/>
      <family val="2"/>
    </font>
    <font>
      <sz val="10"/>
      <name val="Verdana"/>
      <family val="2"/>
    </font>
    <font>
      <b/>
      <sz val="10"/>
      <name val="Verdana"/>
      <family val="2"/>
    </font>
    <font>
      <b/>
      <sz val="10"/>
      <color indexed="10"/>
      <name val="Verdana"/>
      <family val="2"/>
    </font>
    <font>
      <b/>
      <sz val="18"/>
      <name val="Verdana"/>
      <family val="2"/>
    </font>
    <font>
      <b/>
      <i/>
      <sz val="14"/>
      <name val="Verdana"/>
      <family val="2"/>
    </font>
    <font>
      <i/>
      <sz val="10"/>
      <name val="Verdana"/>
      <family val="2"/>
    </font>
    <font>
      <b/>
      <sz val="12"/>
      <name val="Verdana"/>
      <family val="2"/>
    </font>
    <font>
      <b/>
      <i/>
      <sz val="10"/>
      <name val="Verdana"/>
      <family val="2"/>
    </font>
    <font>
      <i/>
      <sz val="8"/>
      <color indexed="8"/>
      <name val="Verdana"/>
      <family val="2"/>
    </font>
    <font>
      <b/>
      <sz val="10"/>
      <color indexed="8"/>
      <name val="Verdana"/>
      <family val="2"/>
    </font>
    <font>
      <b/>
      <sz val="8"/>
      <name val="Verdana"/>
      <family val="2"/>
    </font>
    <font>
      <sz val="8"/>
      <color indexed="8"/>
      <name val="Verdana"/>
      <family val="2"/>
    </font>
    <font>
      <sz val="8"/>
      <color indexed="55"/>
      <name val="Tahoma"/>
      <family val="2"/>
    </font>
    <font>
      <sz val="10"/>
      <color indexed="55"/>
      <name val="Verdana"/>
      <family val="2"/>
    </font>
    <font>
      <b/>
      <sz val="8"/>
      <color indexed="10"/>
      <name val="Tahoma"/>
      <family val="2"/>
    </font>
    <font>
      <sz val="8"/>
      <color indexed="22"/>
      <name val="Tahoma"/>
      <family val="2"/>
    </font>
    <font>
      <u val="single"/>
      <sz val="8"/>
      <name val="Tahoma"/>
      <family val="2"/>
    </font>
    <font>
      <b/>
      <sz val="8"/>
      <color indexed="9"/>
      <name val="Tahoma"/>
      <family val="2"/>
    </font>
    <font>
      <b/>
      <sz val="8"/>
      <name val="Comic Sans MS"/>
      <family val="4"/>
    </font>
    <font>
      <b/>
      <sz val="10"/>
      <name val="Microsoft Sans Serif"/>
      <family val="2"/>
    </font>
    <font>
      <b/>
      <sz val="14"/>
      <name val="Microsoft Sans Serif"/>
      <family val="2"/>
    </font>
    <font>
      <b/>
      <sz val="9"/>
      <name val="Microsoft Sans Serif"/>
      <family val="2"/>
    </font>
  </fonts>
  <fills count="10">
    <fill>
      <patternFill/>
    </fill>
    <fill>
      <patternFill patternType="gray125"/>
    </fill>
    <fill>
      <patternFill patternType="solid">
        <fgColor indexed="58"/>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mediumGray">
        <fgColor indexed="9"/>
        <bgColor indexed="26"/>
      </patternFill>
    </fill>
  </fills>
  <borders count="90">
    <border>
      <left/>
      <right/>
      <top/>
      <bottom/>
      <diagonal/>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style="thick">
        <color indexed="54"/>
      </left>
      <right>
        <color indexed="63"/>
      </right>
      <top style="thick">
        <color indexed="54"/>
      </top>
      <bottom>
        <color indexed="63"/>
      </bottom>
    </border>
    <border>
      <left>
        <color indexed="63"/>
      </left>
      <right>
        <color indexed="63"/>
      </right>
      <top style="thick">
        <color indexed="54"/>
      </top>
      <bottom style="hair">
        <color indexed="16"/>
      </bottom>
    </border>
    <border>
      <left>
        <color indexed="63"/>
      </left>
      <right>
        <color indexed="63"/>
      </right>
      <top>
        <color indexed="63"/>
      </top>
      <bottom style="hair">
        <color indexed="16"/>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style="hair"/>
      <top style="medium"/>
      <bottom>
        <color indexed="63"/>
      </bottom>
    </border>
    <border>
      <left>
        <color indexed="63"/>
      </left>
      <right style="hair"/>
      <top>
        <color indexed="63"/>
      </top>
      <bottom>
        <color indexed="63"/>
      </bottom>
    </border>
    <border>
      <left>
        <color indexed="63"/>
      </left>
      <right>
        <color indexed="63"/>
      </right>
      <top style="thick">
        <color indexed="54"/>
      </top>
      <bottom>
        <color indexed="63"/>
      </bottom>
    </border>
    <border>
      <left>
        <color indexed="63"/>
      </left>
      <right>
        <color indexed="63"/>
      </right>
      <top style="hair">
        <color indexed="22"/>
      </top>
      <bottom style="hair">
        <color indexed="22"/>
      </bottom>
    </border>
    <border>
      <left style="hair"/>
      <right style="hair"/>
      <top style="hair"/>
      <bottom style="hair"/>
    </border>
    <border>
      <left style="thin"/>
      <right style="thin"/>
      <top style="thin"/>
      <bottom style="thin"/>
    </border>
    <border>
      <left style="hair"/>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hair"/>
      <top>
        <color indexed="63"/>
      </top>
      <bottom style="hair">
        <color indexed="22"/>
      </bottom>
    </border>
    <border>
      <left>
        <color indexed="63"/>
      </left>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color indexed="63"/>
      </top>
      <bottom style="thin"/>
    </border>
    <border>
      <left>
        <color indexed="63"/>
      </left>
      <right style="thin"/>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style="medium"/>
    </border>
    <border>
      <left style="medium"/>
      <right style="medium"/>
      <top>
        <color indexed="63"/>
      </top>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double"/>
      <right>
        <color indexed="63"/>
      </right>
      <top style="double"/>
      <bottom style="thin"/>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uble"/>
      <bottom>
        <color indexed="63"/>
      </bottom>
    </border>
    <border>
      <left style="double"/>
      <right style="thin"/>
      <top style="thin"/>
      <bottom style="thin"/>
    </border>
    <border>
      <left style="thin"/>
      <right style="double"/>
      <top style="thin"/>
      <bottom style="thin"/>
    </border>
    <border>
      <left style="double"/>
      <right>
        <color indexed="63"/>
      </right>
      <top>
        <color indexed="63"/>
      </top>
      <bottom>
        <color indexed="63"/>
      </bottom>
    </border>
    <border>
      <left>
        <color indexed="63"/>
      </left>
      <right style="double"/>
      <top>
        <color indexed="63"/>
      </top>
      <bottom style="thin"/>
    </border>
    <border>
      <left style="double"/>
      <right>
        <color indexed="63"/>
      </right>
      <top style="thin"/>
      <bottom style="thin"/>
    </border>
    <border>
      <left>
        <color indexed="63"/>
      </left>
      <right>
        <color indexed="63"/>
      </right>
      <top style="thin"/>
      <bottom style="thin"/>
    </border>
    <border>
      <left style="double"/>
      <right style="thin"/>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color indexed="63"/>
      </left>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style="double"/>
      <right>
        <color indexed="63"/>
      </right>
      <top style="thin"/>
      <bottom style="double"/>
    </border>
    <border>
      <left>
        <color indexed="63"/>
      </left>
      <right style="double"/>
      <top>
        <color indexed="63"/>
      </top>
      <bottom>
        <color indexed="63"/>
      </bottom>
    </border>
    <border>
      <left style="double"/>
      <right>
        <color indexed="63"/>
      </right>
      <top style="medium"/>
      <bottom style="medium"/>
    </border>
    <border>
      <left style="medium"/>
      <right>
        <color indexed="63"/>
      </right>
      <top style="medium"/>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medium"/>
      <bottom>
        <color indexed="63"/>
      </bottom>
    </border>
    <border>
      <left style="thin"/>
      <right>
        <color indexed="63"/>
      </right>
      <top>
        <color indexed="63"/>
      </top>
      <bottom>
        <color indexed="63"/>
      </bottom>
    </border>
    <border>
      <left style="thin"/>
      <right style="thin"/>
      <top style="thin"/>
      <bottom style="medium"/>
    </border>
    <border>
      <left style="thin"/>
      <right>
        <color indexed="63"/>
      </right>
      <top>
        <color indexed="63"/>
      </top>
      <bottom style="medium"/>
    </border>
    <border>
      <left style="medium"/>
      <right>
        <color indexed="63"/>
      </right>
      <top>
        <color indexed="63"/>
      </top>
      <bottom style="medium"/>
    </border>
    <border>
      <left>
        <color indexed="63"/>
      </left>
      <right style="double"/>
      <top style="medium"/>
      <bottom>
        <color indexed="63"/>
      </botto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color indexed="63"/>
      </top>
      <bottom style="thin"/>
    </border>
    <border>
      <left style="thin"/>
      <right>
        <color indexed="63"/>
      </right>
      <top style="medium"/>
      <bottom style="thin"/>
    </border>
    <border>
      <left style="thin"/>
      <right>
        <color indexed="63"/>
      </right>
      <top style="medium"/>
      <bottom style="medium"/>
    </border>
    <border>
      <left>
        <color indexed="63"/>
      </left>
      <right style="thin"/>
      <top style="medium"/>
      <bottom style="medium"/>
    </border>
    <border>
      <left>
        <color indexed="63"/>
      </left>
      <right>
        <color indexed="63"/>
      </right>
      <top>
        <color indexed="63"/>
      </top>
      <bottom style="hair">
        <color indexed="22"/>
      </bottom>
    </border>
    <border>
      <left>
        <color indexed="63"/>
      </left>
      <right>
        <color indexed="63"/>
      </right>
      <top>
        <color indexed="63"/>
      </top>
      <bottom style="thick">
        <color indexed="54"/>
      </bottom>
    </border>
    <border>
      <left>
        <color indexed="63"/>
      </left>
      <right style="thick">
        <color indexed="54"/>
      </right>
      <top>
        <color indexed="63"/>
      </top>
      <bottom style="thick">
        <color indexed="54"/>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8" fillId="0" borderId="0">
      <alignment/>
      <protection/>
    </xf>
    <xf numFmtId="9" fontId="0" fillId="0" borderId="0" applyFont="0" applyFill="0" applyBorder="0" applyAlignment="0" applyProtection="0"/>
    <xf numFmtId="191" fontId="8" fillId="0" borderId="0" applyFont="0" applyFill="0" applyBorder="0" applyAlignment="0" applyProtection="0"/>
  </cellStyleXfs>
  <cellXfs count="278">
    <xf numFmtId="0" fontId="0" fillId="0" borderId="0" xfId="0" applyAlignment="1">
      <alignment/>
    </xf>
    <xf numFmtId="0" fontId="1" fillId="0" borderId="0" xfId="0" applyFont="1" applyAlignment="1">
      <alignment/>
    </xf>
    <xf numFmtId="0" fontId="1" fillId="0" borderId="1" xfId="15" applyNumberFormat="1" applyFont="1" applyFill="1" applyBorder="1" applyAlignment="1" applyProtection="1">
      <alignment horizontal="left" vertical="top"/>
      <protection locked="0"/>
    </xf>
    <xf numFmtId="0" fontId="1" fillId="0" borderId="2" xfId="15" applyNumberFormat="1" applyFont="1" applyFill="1" applyBorder="1" applyAlignment="1" applyProtection="1">
      <alignment horizontal="left" vertical="top"/>
      <protection locked="0"/>
    </xf>
    <xf numFmtId="0" fontId="7" fillId="0" borderId="0" xfId="0" applyFont="1" applyAlignment="1">
      <alignment/>
    </xf>
    <xf numFmtId="0" fontId="2" fillId="0" borderId="3" xfId="15" applyNumberFormat="1" applyFont="1" applyFill="1" applyBorder="1" applyAlignment="1" applyProtection="1">
      <alignment horizontal="left" vertical="top"/>
      <protection locked="0"/>
    </xf>
    <xf numFmtId="0" fontId="1" fillId="0" borderId="4" xfId="15" applyNumberFormat="1" applyFont="1" applyFill="1" applyBorder="1" applyAlignment="1" applyProtection="1">
      <alignment horizontal="left" vertical="top"/>
      <protection locked="0"/>
    </xf>
    <xf numFmtId="0" fontId="1" fillId="0" borderId="5" xfId="15" applyNumberFormat="1" applyFont="1" applyFill="1" applyBorder="1" applyAlignment="1" applyProtection="1">
      <alignment horizontal="left" vertical="top"/>
      <protection locked="0"/>
    </xf>
    <xf numFmtId="0" fontId="9" fillId="2" borderId="0" xfId="21" applyFont="1" applyFill="1">
      <alignment/>
      <protection/>
    </xf>
    <xf numFmtId="0" fontId="10" fillId="3" borderId="0" xfId="21" applyFont="1" applyFill="1" applyBorder="1">
      <alignment/>
      <protection/>
    </xf>
    <xf numFmtId="0" fontId="10" fillId="2" borderId="0" xfId="21" applyFont="1" applyFill="1">
      <alignment/>
      <protection/>
    </xf>
    <xf numFmtId="0" fontId="11" fillId="3" borderId="0" xfId="21" applyFont="1" applyFill="1" applyBorder="1" applyAlignment="1">
      <alignment horizontal="right"/>
      <protection/>
    </xf>
    <xf numFmtId="0" fontId="12" fillId="3" borderId="0" xfId="21" applyNumberFormat="1" applyFont="1" applyFill="1" applyBorder="1" applyProtection="1">
      <alignment/>
      <protection locked="0"/>
    </xf>
    <xf numFmtId="1" fontId="12" fillId="3" borderId="0" xfId="21" applyNumberFormat="1" applyFont="1" applyFill="1" applyBorder="1">
      <alignment/>
      <protection/>
    </xf>
    <xf numFmtId="0" fontId="13" fillId="3" borderId="6" xfId="21" applyFont="1" applyFill="1" applyBorder="1">
      <alignment/>
      <protection/>
    </xf>
    <xf numFmtId="0" fontId="10" fillId="3" borderId="7" xfId="21" applyFont="1" applyFill="1" applyBorder="1">
      <alignment/>
      <protection/>
    </xf>
    <xf numFmtId="0" fontId="10" fillId="3" borderId="8" xfId="21" applyFont="1" applyFill="1" applyBorder="1">
      <alignment/>
      <protection/>
    </xf>
    <xf numFmtId="0" fontId="14" fillId="3" borderId="0" xfId="21" applyFont="1" applyFill="1" applyBorder="1">
      <alignment/>
      <protection/>
    </xf>
    <xf numFmtId="0" fontId="11" fillId="3" borderId="9" xfId="21" applyFont="1" applyFill="1" applyBorder="1">
      <alignment/>
      <protection/>
    </xf>
    <xf numFmtId="0" fontId="10" fillId="3" borderId="10" xfId="21" applyFont="1" applyFill="1" applyBorder="1">
      <alignment/>
      <protection/>
    </xf>
    <xf numFmtId="0" fontId="10" fillId="3" borderId="11" xfId="21" applyFont="1" applyFill="1" applyBorder="1">
      <alignment/>
      <protection/>
    </xf>
    <xf numFmtId="0" fontId="10" fillId="3" borderId="12" xfId="21" applyFont="1" applyFill="1" applyBorder="1">
      <alignment/>
      <protection/>
    </xf>
    <xf numFmtId="0" fontId="10" fillId="3" borderId="13" xfId="21" applyFont="1" applyFill="1" applyBorder="1" applyProtection="1">
      <alignment/>
      <protection/>
    </xf>
    <xf numFmtId="0" fontId="10" fillId="3" borderId="14" xfId="21" applyFont="1" applyFill="1" applyBorder="1">
      <alignment/>
      <protection/>
    </xf>
    <xf numFmtId="0" fontId="10" fillId="3" borderId="14" xfId="21" applyFont="1" applyFill="1" applyBorder="1" applyProtection="1">
      <alignment/>
      <protection/>
    </xf>
    <xf numFmtId="14" fontId="10" fillId="3" borderId="0" xfId="21" applyNumberFormat="1" applyFont="1" applyFill="1" applyBorder="1" applyAlignment="1">
      <alignment horizontal="left"/>
      <protection/>
    </xf>
    <xf numFmtId="49" fontId="10" fillId="3" borderId="0" xfId="21" applyNumberFormat="1" applyFont="1" applyFill="1" applyBorder="1">
      <alignment/>
      <protection/>
    </xf>
    <xf numFmtId="0" fontId="10" fillId="3" borderId="0" xfId="21" applyNumberFormat="1" applyFont="1" applyFill="1" applyBorder="1" applyAlignment="1">
      <alignment/>
      <protection/>
    </xf>
    <xf numFmtId="0" fontId="10" fillId="3" borderId="10" xfId="21" applyFont="1" applyFill="1" applyBorder="1" applyAlignment="1" applyProtection="1">
      <alignment horizontal="left" indent="1"/>
      <protection locked="0"/>
    </xf>
    <xf numFmtId="9" fontId="11" fillId="3" borderId="0" xfId="21" applyNumberFormat="1" applyFont="1" applyFill="1" applyBorder="1">
      <alignment/>
      <protection/>
    </xf>
    <xf numFmtId="192" fontId="10" fillId="3" borderId="0" xfId="21" applyNumberFormat="1" applyFont="1" applyFill="1" applyBorder="1">
      <alignment/>
      <protection/>
    </xf>
    <xf numFmtId="0" fontId="10" fillId="3" borderId="14" xfId="21" applyFont="1" applyFill="1" applyBorder="1" applyAlignment="1" applyProtection="1">
      <alignment wrapText="1"/>
      <protection locked="0"/>
    </xf>
    <xf numFmtId="0" fontId="10" fillId="3" borderId="0" xfId="21" applyFont="1" applyFill="1">
      <alignment/>
      <protection/>
    </xf>
    <xf numFmtId="0" fontId="10" fillId="3" borderId="15" xfId="21" applyFont="1" applyFill="1" applyBorder="1">
      <alignment/>
      <protection/>
    </xf>
    <xf numFmtId="0" fontId="10" fillId="3" borderId="16" xfId="21" applyNumberFormat="1" applyFont="1" applyFill="1" applyBorder="1" applyAlignment="1" applyProtection="1">
      <alignment/>
      <protection locked="0"/>
    </xf>
    <xf numFmtId="0" fontId="10" fillId="3" borderId="16" xfId="21" applyNumberFormat="1" applyFont="1" applyFill="1" applyBorder="1" applyAlignment="1" applyProtection="1">
      <alignment horizontal="left"/>
      <protection locked="0"/>
    </xf>
    <xf numFmtId="9" fontId="17" fillId="3" borderId="0" xfId="21" applyNumberFormat="1" applyFont="1" applyFill="1" applyBorder="1">
      <alignment/>
      <protection/>
    </xf>
    <xf numFmtId="0" fontId="15" fillId="3" borderId="0" xfId="21" applyFont="1" applyFill="1" applyBorder="1" applyAlignment="1">
      <alignment horizontal="right"/>
      <protection/>
    </xf>
    <xf numFmtId="0" fontId="7" fillId="3" borderId="0" xfId="21" applyFont="1" applyFill="1" applyBorder="1" applyAlignment="1">
      <alignment horizontal="left"/>
      <protection/>
    </xf>
    <xf numFmtId="194" fontId="18" fillId="4" borderId="17" xfId="23" applyNumberFormat="1" applyFont="1" applyFill="1" applyBorder="1" applyAlignment="1" applyProtection="1">
      <alignment/>
      <protection/>
    </xf>
    <xf numFmtId="194" fontId="19" fillId="4" borderId="18" xfId="23" applyNumberFormat="1" applyFont="1" applyFill="1" applyBorder="1" applyAlignment="1">
      <alignment/>
    </xf>
    <xf numFmtId="0" fontId="20" fillId="3" borderId="19" xfId="21" applyFont="1" applyFill="1" applyBorder="1" applyAlignment="1">
      <alignment horizontal="center"/>
      <protection/>
    </xf>
    <xf numFmtId="0" fontId="7" fillId="3" borderId="20" xfId="21" applyNumberFormat="1" applyFont="1" applyFill="1" applyBorder="1" applyAlignment="1" applyProtection="1">
      <alignment horizontal="center"/>
      <protection locked="0"/>
    </xf>
    <xf numFmtId="4" fontId="7" fillId="3" borderId="20" xfId="23" applyNumberFormat="1" applyFont="1" applyFill="1" applyBorder="1" applyAlignment="1" applyProtection="1">
      <alignment/>
      <protection locked="0"/>
    </xf>
    <xf numFmtId="4" fontId="7" fillId="4" borderId="20" xfId="23" applyNumberFormat="1" applyFont="1" applyFill="1" applyBorder="1" applyAlignment="1">
      <alignment/>
    </xf>
    <xf numFmtId="0" fontId="7" fillId="3" borderId="21" xfId="21" applyNumberFormat="1" applyFont="1" applyFill="1" applyBorder="1" applyAlignment="1" applyProtection="1">
      <alignment horizontal="left"/>
      <protection locked="0"/>
    </xf>
    <xf numFmtId="0" fontId="7" fillId="3" borderId="0" xfId="21" applyNumberFormat="1" applyFont="1" applyFill="1" applyBorder="1" applyAlignment="1" applyProtection="1">
      <alignment horizontal="left"/>
      <protection locked="0"/>
    </xf>
    <xf numFmtId="0" fontId="7" fillId="3" borderId="14" xfId="21" applyNumberFormat="1" applyFont="1" applyFill="1" applyBorder="1" applyAlignment="1" applyProtection="1">
      <alignment horizontal="left"/>
      <protection locked="0"/>
    </xf>
    <xf numFmtId="0" fontId="7" fillId="3" borderId="22" xfId="21" applyNumberFormat="1" applyFont="1" applyFill="1" applyBorder="1" applyAlignment="1" applyProtection="1">
      <alignment horizontal="center"/>
      <protection locked="0"/>
    </xf>
    <xf numFmtId="4" fontId="7" fillId="3" borderId="22" xfId="23" applyNumberFormat="1" applyFont="1" applyFill="1" applyBorder="1" applyAlignment="1" applyProtection="1">
      <alignment/>
      <protection locked="0"/>
    </xf>
    <xf numFmtId="4" fontId="7" fillId="4" borderId="22" xfId="23" applyNumberFormat="1" applyFont="1" applyFill="1" applyBorder="1" applyAlignment="1">
      <alignment/>
    </xf>
    <xf numFmtId="0" fontId="7" fillId="3" borderId="0" xfId="21" applyFont="1" applyFill="1" applyBorder="1">
      <alignment/>
      <protection/>
    </xf>
    <xf numFmtId="0" fontId="7" fillId="3" borderId="0" xfId="21" applyFont="1" applyFill="1" applyBorder="1" applyAlignment="1" quotePrefix="1">
      <alignment horizontal="left"/>
      <protection/>
    </xf>
    <xf numFmtId="194" fontId="21" fillId="4" borderId="22" xfId="23" applyNumberFormat="1" applyFont="1" applyFill="1" applyBorder="1" applyAlignment="1">
      <alignment/>
    </xf>
    <xf numFmtId="0" fontId="7" fillId="3" borderId="0" xfId="21" applyFont="1" applyFill="1">
      <alignment/>
      <protection/>
    </xf>
    <xf numFmtId="0" fontId="7" fillId="2" borderId="0" xfId="21" applyFont="1" applyFill="1">
      <alignment/>
      <protection/>
    </xf>
    <xf numFmtId="0" fontId="7" fillId="3" borderId="0" xfId="21" applyNumberFormat="1" applyFont="1" applyFill="1" applyBorder="1" applyAlignment="1">
      <alignment/>
      <protection/>
    </xf>
    <xf numFmtId="0" fontId="7" fillId="3" borderId="23" xfId="21" applyNumberFormat="1" applyFont="1" applyFill="1" applyBorder="1" applyAlignment="1" applyProtection="1">
      <alignment horizontal="left"/>
      <protection locked="0"/>
    </xf>
    <xf numFmtId="0" fontId="7" fillId="3" borderId="24" xfId="21" applyNumberFormat="1" applyFont="1" applyFill="1" applyBorder="1" applyAlignment="1" applyProtection="1">
      <alignment horizontal="left"/>
      <protection locked="0"/>
    </xf>
    <xf numFmtId="0" fontId="7" fillId="3" borderId="25" xfId="21" applyNumberFormat="1" applyFont="1" applyFill="1" applyBorder="1" applyAlignment="1" applyProtection="1">
      <alignment horizontal="left"/>
      <protection locked="0"/>
    </xf>
    <xf numFmtId="0" fontId="11" fillId="3" borderId="0" xfId="21" applyFont="1" applyFill="1" applyBorder="1">
      <alignment/>
      <protection/>
    </xf>
    <xf numFmtId="196" fontId="10" fillId="3" borderId="26" xfId="21" applyNumberFormat="1" applyFont="1" applyFill="1" applyBorder="1" applyAlignment="1" applyProtection="1">
      <alignment horizontal="center"/>
      <protection locked="0"/>
    </xf>
    <xf numFmtId="0" fontId="10" fillId="3" borderId="0" xfId="21" applyFont="1" applyFill="1" applyBorder="1" applyAlignment="1">
      <alignment horizontal="right"/>
      <protection/>
    </xf>
    <xf numFmtId="0" fontId="15" fillId="3" borderId="0" xfId="21" applyFont="1" applyFill="1" applyBorder="1" applyAlignment="1" applyProtection="1">
      <alignment horizontal="center" vertical="center"/>
      <protection locked="0"/>
    </xf>
    <xf numFmtId="0" fontId="22" fillId="0" borderId="0" xfId="0" applyFont="1" applyFill="1" applyAlignment="1">
      <alignment/>
    </xf>
    <xf numFmtId="0" fontId="23" fillId="0" borderId="0" xfId="21" applyFont="1" applyFill="1">
      <alignment/>
      <protection/>
    </xf>
    <xf numFmtId="0" fontId="7" fillId="3" borderId="27" xfId="21" applyFont="1" applyFill="1" applyBorder="1">
      <alignment/>
      <protection/>
    </xf>
    <xf numFmtId="0" fontId="10" fillId="3" borderId="27" xfId="21" applyFont="1" applyFill="1" applyBorder="1">
      <alignment/>
      <protection/>
    </xf>
    <xf numFmtId="0" fontId="7" fillId="3" borderId="0" xfId="21" applyNumberFormat="1" applyFont="1" applyFill="1" applyBorder="1" applyAlignment="1" applyProtection="1">
      <alignment horizontal="center"/>
      <protection locked="0"/>
    </xf>
    <xf numFmtId="4" fontId="7" fillId="3" borderId="0" xfId="23" applyNumberFormat="1" applyFont="1" applyFill="1" applyBorder="1" applyAlignment="1" applyProtection="1">
      <alignment/>
      <protection locked="0"/>
    </xf>
    <xf numFmtId="4" fontId="7" fillId="3" borderId="0" xfId="23" applyNumberFormat="1" applyFont="1" applyFill="1" applyBorder="1" applyAlignment="1">
      <alignment/>
    </xf>
    <xf numFmtId="0" fontId="20" fillId="3" borderId="28" xfId="21" applyNumberFormat="1" applyFont="1" applyFill="1" applyBorder="1" applyAlignment="1" applyProtection="1">
      <alignment horizontal="center"/>
      <protection locked="0"/>
    </xf>
    <xf numFmtId="0" fontId="20" fillId="3" borderId="29" xfId="21" applyNumberFormat="1" applyFont="1" applyFill="1" applyBorder="1" applyAlignment="1" applyProtection="1">
      <alignment horizontal="left"/>
      <protection locked="0"/>
    </xf>
    <xf numFmtId="4" fontId="20" fillId="3" borderId="29" xfId="23" applyNumberFormat="1" applyFont="1" applyFill="1" applyBorder="1" applyAlignment="1" applyProtection="1">
      <alignment/>
      <protection locked="0"/>
    </xf>
    <xf numFmtId="4" fontId="20" fillId="3" borderId="30" xfId="23" applyNumberFormat="1" applyFont="1" applyFill="1" applyBorder="1" applyAlignment="1">
      <alignment/>
    </xf>
    <xf numFmtId="0" fontId="25" fillId="0" borderId="27" xfId="0" applyFont="1" applyBorder="1" applyAlignment="1">
      <alignment/>
    </xf>
    <xf numFmtId="4" fontId="25" fillId="0" borderId="31" xfId="0" applyNumberFormat="1" applyFont="1" applyBorder="1" applyAlignment="1">
      <alignment/>
    </xf>
    <xf numFmtId="0" fontId="1" fillId="0" borderId="0" xfId="0" applyFont="1" applyBorder="1" applyAlignment="1">
      <alignment/>
    </xf>
    <xf numFmtId="4" fontId="1" fillId="0" borderId="0" xfId="0" applyNumberFormat="1" applyFont="1" applyBorder="1" applyAlignment="1">
      <alignment/>
    </xf>
    <xf numFmtId="0" fontId="25" fillId="0" borderId="11" xfId="0" applyFont="1" applyBorder="1" applyAlignment="1">
      <alignment/>
    </xf>
    <xf numFmtId="4" fontId="25" fillId="0" borderId="32" xfId="0" applyNumberFormat="1" applyFont="1" applyBorder="1" applyAlignment="1">
      <alignment/>
    </xf>
    <xf numFmtId="0" fontId="1" fillId="5" borderId="33" xfId="0" applyFont="1" applyFill="1" applyBorder="1" applyAlignment="1">
      <alignment/>
    </xf>
    <xf numFmtId="0" fontId="1" fillId="6" borderId="34" xfId="0" applyFont="1" applyFill="1" applyBorder="1" applyAlignment="1">
      <alignment/>
    </xf>
    <xf numFmtId="0" fontId="1" fillId="6" borderId="35" xfId="0" applyFont="1" applyFill="1" applyBorder="1" applyAlignment="1">
      <alignment/>
    </xf>
    <xf numFmtId="0" fontId="1" fillId="5" borderId="35" xfId="0" applyFont="1" applyFill="1" applyBorder="1" applyAlignment="1">
      <alignment/>
    </xf>
    <xf numFmtId="0" fontId="1" fillId="5" borderId="36" xfId="0" applyFont="1" applyFill="1" applyBorder="1" applyAlignment="1">
      <alignment/>
    </xf>
    <xf numFmtId="0" fontId="1" fillId="6" borderId="37" xfId="0" applyFont="1" applyFill="1" applyBorder="1" applyAlignment="1">
      <alignment/>
    </xf>
    <xf numFmtId="0" fontId="1" fillId="6" borderId="0" xfId="0" applyFont="1" applyFill="1" applyBorder="1" applyAlignment="1">
      <alignment/>
    </xf>
    <xf numFmtId="0" fontId="1" fillId="6" borderId="38" xfId="0" applyFont="1" applyFill="1" applyBorder="1" applyAlignment="1">
      <alignment/>
    </xf>
    <xf numFmtId="0" fontId="25" fillId="6" borderId="36" xfId="0" applyFont="1" applyFill="1" applyBorder="1" applyAlignment="1">
      <alignment horizontal="center"/>
    </xf>
    <xf numFmtId="4" fontId="1" fillId="6" borderId="0" xfId="0" applyNumberFormat="1" applyFont="1" applyFill="1" applyBorder="1" applyAlignment="1">
      <alignment/>
    </xf>
    <xf numFmtId="0" fontId="25" fillId="6" borderId="39" xfId="0" applyFont="1" applyFill="1" applyBorder="1" applyAlignment="1">
      <alignment horizontal="center"/>
    </xf>
    <xf numFmtId="0" fontId="1" fillId="6" borderId="11" xfId="0" applyFont="1" applyFill="1" applyBorder="1" applyAlignment="1">
      <alignment/>
    </xf>
    <xf numFmtId="0" fontId="25" fillId="6" borderId="40" xfId="0" applyFont="1" applyFill="1" applyBorder="1" applyAlignment="1">
      <alignment horizontal="center"/>
    </xf>
    <xf numFmtId="0" fontId="1" fillId="0" borderId="0" xfId="0" applyFont="1" applyFill="1" applyAlignment="1" applyProtection="1">
      <alignment/>
      <protection/>
    </xf>
    <xf numFmtId="0" fontId="1" fillId="0" borderId="0" xfId="0" applyNumberFormat="1" applyFont="1" applyFill="1" applyBorder="1" applyAlignment="1" applyProtection="1">
      <alignment vertical="top"/>
      <protection/>
    </xf>
    <xf numFmtId="0" fontId="1" fillId="0" borderId="11" xfId="15" applyNumberFormat="1" applyFont="1" applyFill="1" applyBorder="1" applyAlignment="1" applyProtection="1">
      <alignment vertical="top"/>
      <protection/>
    </xf>
    <xf numFmtId="0" fontId="1" fillId="0" borderId="40" xfId="0" applyNumberFormat="1" applyFont="1" applyFill="1" applyBorder="1" applyAlignment="1" applyProtection="1">
      <alignment vertical="top"/>
      <protection/>
    </xf>
    <xf numFmtId="0" fontId="1" fillId="0" borderId="0" xfId="15" applyNumberFormat="1" applyFont="1" applyFill="1" applyBorder="1" applyAlignment="1" applyProtection="1">
      <alignment vertical="top"/>
      <protection/>
    </xf>
    <xf numFmtId="0" fontId="1" fillId="0" borderId="39" xfId="0" applyNumberFormat="1" applyFont="1" applyFill="1" applyBorder="1" applyAlignment="1" applyProtection="1">
      <alignment vertical="top"/>
      <protection/>
    </xf>
    <xf numFmtId="0" fontId="1" fillId="0" borderId="9" xfId="15" applyNumberFormat="1" applyFont="1" applyFill="1" applyBorder="1" applyAlignment="1" applyProtection="1">
      <alignment vertical="top"/>
      <protection/>
    </xf>
    <xf numFmtId="0" fontId="1" fillId="0" borderId="41" xfId="0" applyNumberFormat="1" applyFont="1" applyFill="1" applyBorder="1" applyAlignment="1" applyProtection="1">
      <alignment vertical="top"/>
      <protection/>
    </xf>
    <xf numFmtId="0" fontId="1" fillId="0" borderId="0" xfId="0" applyFont="1" applyFill="1" applyBorder="1" applyAlignment="1" applyProtection="1">
      <alignment/>
      <protection/>
    </xf>
    <xf numFmtId="0" fontId="2" fillId="0" borderId="42" xfId="0" applyFont="1" applyFill="1" applyBorder="1" applyAlignment="1" applyProtection="1">
      <alignment/>
      <protection/>
    </xf>
    <xf numFmtId="0" fontId="2" fillId="0" borderId="43" xfId="0" applyFont="1" applyFill="1" applyBorder="1" applyAlignment="1" applyProtection="1">
      <alignment/>
      <protection/>
    </xf>
    <xf numFmtId="43" fontId="2" fillId="0" borderId="43" xfId="15" applyFont="1" applyFill="1" applyBorder="1" applyAlignment="1" applyProtection="1">
      <alignment horizontal="center"/>
      <protection/>
    </xf>
    <xf numFmtId="43" fontId="2" fillId="0" borderId="44" xfId="15" applyFont="1" applyFill="1" applyBorder="1" applyAlignment="1" applyProtection="1">
      <alignment horizontal="center"/>
      <protection/>
    </xf>
    <xf numFmtId="0" fontId="2" fillId="0" borderId="45" xfId="0" applyFont="1" applyFill="1" applyBorder="1" applyAlignment="1" applyProtection="1">
      <alignment/>
      <protection/>
    </xf>
    <xf numFmtId="3" fontId="1" fillId="0" borderId="46" xfId="15" applyNumberFormat="1" applyFont="1" applyFill="1" applyBorder="1" applyAlignment="1" applyProtection="1">
      <alignment/>
      <protection/>
    </xf>
    <xf numFmtId="3" fontId="1" fillId="0" borderId="2" xfId="15" applyNumberFormat="1" applyFont="1" applyFill="1" applyBorder="1" applyAlignment="1" applyProtection="1">
      <alignment/>
      <protection/>
    </xf>
    <xf numFmtId="41" fontId="1" fillId="0" borderId="18" xfId="15" applyNumberFormat="1" applyFont="1" applyFill="1" applyBorder="1" applyAlignment="1" applyProtection="1">
      <alignment/>
      <protection/>
    </xf>
    <xf numFmtId="4" fontId="1" fillId="0" borderId="18" xfId="15" applyNumberFormat="1" applyFont="1" applyFill="1" applyBorder="1" applyAlignment="1" applyProtection="1">
      <alignment/>
      <protection/>
    </xf>
    <xf numFmtId="4" fontId="1" fillId="0" borderId="47" xfId="15" applyNumberFormat="1" applyFont="1" applyFill="1" applyBorder="1" applyAlignment="1" applyProtection="1">
      <alignment/>
      <protection/>
    </xf>
    <xf numFmtId="0" fontId="4" fillId="0" borderId="48" xfId="0" applyFont="1" applyFill="1" applyBorder="1" applyAlignment="1" applyProtection="1">
      <alignment/>
      <protection/>
    </xf>
    <xf numFmtId="0" fontId="3" fillId="0" borderId="0" xfId="0" applyFont="1" applyFill="1" applyBorder="1" applyAlignment="1" applyProtection="1">
      <alignment/>
      <protection/>
    </xf>
    <xf numFmtId="43" fontId="1" fillId="0" borderId="27" xfId="15" applyFont="1" applyFill="1" applyBorder="1" applyAlignment="1" applyProtection="1">
      <alignment/>
      <protection/>
    </xf>
    <xf numFmtId="43" fontId="1" fillId="0" borderId="49" xfId="15" applyFont="1" applyFill="1" applyBorder="1" applyAlignment="1" applyProtection="1">
      <alignment/>
      <protection/>
    </xf>
    <xf numFmtId="3" fontId="1" fillId="0" borderId="50" xfId="15" applyNumberFormat="1" applyFont="1" applyFill="1" applyBorder="1" applyAlignment="1" applyProtection="1">
      <alignment/>
      <protection/>
    </xf>
    <xf numFmtId="0" fontId="2" fillId="0" borderId="51" xfId="0" applyFont="1" applyFill="1" applyBorder="1" applyAlignment="1" applyProtection="1">
      <alignment/>
      <protection/>
    </xf>
    <xf numFmtId="0" fontId="2" fillId="0" borderId="2" xfId="0" applyFont="1" applyFill="1" applyBorder="1" applyAlignment="1" applyProtection="1">
      <alignment/>
      <protection/>
    </xf>
    <xf numFmtId="41" fontId="1" fillId="0" borderId="18" xfId="15" applyNumberFormat="1" applyFont="1" applyFill="1" applyBorder="1" applyAlignment="1" applyProtection="1">
      <alignment horizontal="center"/>
      <protection/>
    </xf>
    <xf numFmtId="4" fontId="1" fillId="0" borderId="47" xfId="0" applyNumberFormat="1" applyFont="1" applyFill="1" applyBorder="1" applyAlignment="1" applyProtection="1">
      <alignment/>
      <protection/>
    </xf>
    <xf numFmtId="0" fontId="1" fillId="0" borderId="2" xfId="0" applyFont="1" applyFill="1" applyBorder="1" applyAlignment="1" applyProtection="1">
      <alignment/>
      <protection/>
    </xf>
    <xf numFmtId="0" fontId="1" fillId="0" borderId="51" xfId="0" applyFont="1" applyFill="1" applyBorder="1" applyAlignment="1" applyProtection="1">
      <alignment/>
      <protection/>
    </xf>
    <xf numFmtId="3" fontId="1" fillId="0" borderId="52" xfId="15" applyNumberFormat="1" applyFont="1" applyFill="1" applyBorder="1" applyAlignment="1" applyProtection="1">
      <alignment/>
      <protection/>
    </xf>
    <xf numFmtId="0" fontId="1" fillId="0" borderId="53" xfId="0" applyFont="1" applyFill="1" applyBorder="1" applyAlignment="1" applyProtection="1">
      <alignment/>
      <protection/>
    </xf>
    <xf numFmtId="0" fontId="1" fillId="0" borderId="54" xfId="0" applyFont="1" applyFill="1" applyBorder="1" applyAlignment="1" applyProtection="1">
      <alignment/>
      <protection/>
    </xf>
    <xf numFmtId="41" fontId="1" fillId="0" borderId="55" xfId="15" applyNumberFormat="1" applyFont="1" applyFill="1" applyBorder="1" applyAlignment="1" applyProtection="1">
      <alignment horizontal="center"/>
      <protection/>
    </xf>
    <xf numFmtId="4" fontId="1" fillId="0" borderId="55" xfId="15" applyNumberFormat="1" applyFont="1" applyFill="1" applyBorder="1" applyAlignment="1" applyProtection="1">
      <alignment/>
      <protection/>
    </xf>
    <xf numFmtId="4" fontId="1" fillId="0" borderId="56" xfId="0" applyNumberFormat="1" applyFont="1" applyFill="1" applyBorder="1" applyAlignment="1" applyProtection="1">
      <alignment/>
      <protection/>
    </xf>
    <xf numFmtId="3" fontId="1" fillId="0" borderId="54" xfId="15" applyNumberFormat="1" applyFont="1" applyFill="1" applyBorder="1" applyAlignment="1" applyProtection="1">
      <alignment/>
      <protection/>
    </xf>
    <xf numFmtId="41" fontId="1" fillId="0" borderId="55" xfId="15" applyNumberFormat="1" applyFont="1" applyFill="1" applyBorder="1" applyAlignment="1" applyProtection="1">
      <alignment/>
      <protection/>
    </xf>
    <xf numFmtId="4" fontId="1" fillId="0" borderId="56" xfId="15" applyNumberFormat="1" applyFont="1" applyFill="1" applyBorder="1" applyAlignment="1" applyProtection="1">
      <alignment/>
      <protection/>
    </xf>
    <xf numFmtId="0" fontId="1" fillId="0" borderId="43" xfId="0" applyFont="1" applyFill="1" applyBorder="1" applyAlignment="1" applyProtection="1">
      <alignment/>
      <protection/>
    </xf>
    <xf numFmtId="41" fontId="1" fillId="0" borderId="43" xfId="15" applyNumberFormat="1" applyFont="1" applyFill="1" applyBorder="1" applyAlignment="1" applyProtection="1">
      <alignment horizontal="center"/>
      <protection/>
    </xf>
    <xf numFmtId="4" fontId="1" fillId="0" borderId="43" xfId="15" applyNumberFormat="1" applyFont="1" applyFill="1" applyBorder="1" applyAlignment="1" applyProtection="1">
      <alignment/>
      <protection/>
    </xf>
    <xf numFmtId="4" fontId="1" fillId="0" borderId="44" xfId="0" applyNumberFormat="1" applyFont="1" applyFill="1" applyBorder="1" applyAlignment="1" applyProtection="1">
      <alignment/>
      <protection/>
    </xf>
    <xf numFmtId="0" fontId="1" fillId="0" borderId="48" xfId="0" applyFont="1" applyFill="1" applyBorder="1" applyAlignment="1" applyProtection="1">
      <alignment/>
      <protection/>
    </xf>
    <xf numFmtId="41" fontId="1" fillId="0" borderId="57" xfId="15" applyNumberFormat="1" applyFont="1" applyFill="1" applyBorder="1" applyAlignment="1" applyProtection="1">
      <alignment horizontal="center"/>
      <protection/>
    </xf>
    <xf numFmtId="4" fontId="1" fillId="0" borderId="57" xfId="15" applyNumberFormat="1" applyFont="1" applyFill="1" applyBorder="1" applyAlignment="1" applyProtection="1">
      <alignment/>
      <protection/>
    </xf>
    <xf numFmtId="4" fontId="1" fillId="0" borderId="58" xfId="15" applyNumberFormat="1" applyFont="1" applyFill="1" applyBorder="1" applyAlignment="1" applyProtection="1">
      <alignment/>
      <protection/>
    </xf>
    <xf numFmtId="0" fontId="2" fillId="0" borderId="59" xfId="0" applyFont="1" applyFill="1" applyBorder="1" applyAlignment="1" applyProtection="1">
      <alignment/>
      <protection/>
    </xf>
    <xf numFmtId="0" fontId="2" fillId="0" borderId="27" xfId="0" applyFont="1" applyFill="1" applyBorder="1" applyAlignment="1" applyProtection="1">
      <alignment/>
      <protection/>
    </xf>
    <xf numFmtId="41" fontId="1" fillId="0" borderId="27" xfId="15" applyNumberFormat="1" applyFont="1" applyFill="1" applyBorder="1" applyAlignment="1" applyProtection="1">
      <alignment horizontal="center"/>
      <protection/>
    </xf>
    <xf numFmtId="4" fontId="1" fillId="0" borderId="27" xfId="15" applyNumberFormat="1" applyFont="1" applyFill="1" applyBorder="1" applyAlignment="1" applyProtection="1">
      <alignment/>
      <protection/>
    </xf>
    <xf numFmtId="4" fontId="1" fillId="0" borderId="49" xfId="0" applyNumberFormat="1" applyFont="1" applyFill="1" applyBorder="1" applyAlignment="1" applyProtection="1">
      <alignment/>
      <protection/>
    </xf>
    <xf numFmtId="4" fontId="1" fillId="0" borderId="49" xfId="15" applyNumberFormat="1" applyFont="1" applyFill="1" applyBorder="1" applyAlignment="1" applyProtection="1">
      <alignment/>
      <protection/>
    </xf>
    <xf numFmtId="41" fontId="1" fillId="0" borderId="27" xfId="15" applyNumberFormat="1" applyFont="1" applyFill="1" applyBorder="1" applyAlignment="1" applyProtection="1">
      <alignment/>
      <protection/>
    </xf>
    <xf numFmtId="3" fontId="1" fillId="0" borderId="60" xfId="15" applyNumberFormat="1" applyFont="1" applyFill="1" applyBorder="1" applyAlignment="1" applyProtection="1">
      <alignment/>
      <protection/>
    </xf>
    <xf numFmtId="43" fontId="1" fillId="0" borderId="0" xfId="15" applyFont="1" applyFill="1" applyBorder="1" applyAlignment="1" applyProtection="1">
      <alignment/>
      <protection/>
    </xf>
    <xf numFmtId="0" fontId="1" fillId="0" borderId="27" xfId="0" applyFont="1" applyFill="1" applyBorder="1" applyAlignment="1" applyProtection="1">
      <alignment/>
      <protection/>
    </xf>
    <xf numFmtId="3" fontId="1" fillId="0" borderId="18" xfId="0" applyNumberFormat="1" applyFont="1" applyFill="1" applyBorder="1" applyAlignment="1" applyProtection="1">
      <alignment/>
      <protection/>
    </xf>
    <xf numFmtId="0" fontId="1" fillId="0" borderId="57" xfId="0" applyFont="1" applyFill="1" applyBorder="1" applyAlignment="1" applyProtection="1">
      <alignment/>
      <protection/>
    </xf>
    <xf numFmtId="4" fontId="1" fillId="0" borderId="58" xfId="0" applyNumberFormat="1" applyFont="1" applyFill="1" applyBorder="1" applyAlignment="1" applyProtection="1">
      <alignment/>
      <protection/>
    </xf>
    <xf numFmtId="0" fontId="1" fillId="0" borderId="0" xfId="0" applyFont="1" applyFill="1" applyBorder="1" applyAlignment="1" applyProtection="1">
      <alignment horizontal="center"/>
      <protection/>
    </xf>
    <xf numFmtId="3" fontId="1" fillId="0" borderId="18" xfId="15" applyNumberFormat="1" applyFont="1" applyFill="1" applyBorder="1" applyAlignment="1" applyProtection="1">
      <alignment/>
      <protection/>
    </xf>
    <xf numFmtId="4" fontId="1" fillId="0" borderId="0" xfId="15" applyNumberFormat="1" applyFont="1" applyFill="1" applyBorder="1" applyAlignment="1" applyProtection="1">
      <alignment/>
      <protection/>
    </xf>
    <xf numFmtId="4" fontId="1" fillId="0" borderId="61" xfId="0" applyNumberFormat="1" applyFont="1" applyFill="1" applyBorder="1" applyAlignment="1" applyProtection="1">
      <alignment/>
      <protection/>
    </xf>
    <xf numFmtId="0" fontId="1" fillId="0" borderId="62" xfId="0" applyFont="1" applyFill="1" applyBorder="1" applyAlignment="1" applyProtection="1">
      <alignment/>
      <protection/>
    </xf>
    <xf numFmtId="0" fontId="1" fillId="0" borderId="38" xfId="0" applyFont="1" applyFill="1" applyBorder="1" applyAlignment="1" applyProtection="1">
      <alignment/>
      <protection/>
    </xf>
    <xf numFmtId="0" fontId="1" fillId="0" borderId="63" xfId="0" applyFont="1" applyFill="1" applyBorder="1" applyAlignment="1" applyProtection="1">
      <alignment/>
      <protection/>
    </xf>
    <xf numFmtId="0" fontId="1" fillId="0" borderId="64" xfId="0" applyFont="1" applyFill="1" applyBorder="1" applyAlignment="1" applyProtection="1">
      <alignment/>
      <protection/>
    </xf>
    <xf numFmtId="0" fontId="1" fillId="0" borderId="65" xfId="0" applyFont="1" applyFill="1" applyBorder="1" applyAlignment="1" applyProtection="1">
      <alignment/>
      <protection/>
    </xf>
    <xf numFmtId="43" fontId="1" fillId="0" borderId="65" xfId="15" applyFont="1" applyFill="1" applyBorder="1" applyAlignment="1" applyProtection="1">
      <alignment/>
      <protection/>
    </xf>
    <xf numFmtId="0" fontId="1" fillId="0" borderId="66" xfId="0" applyFont="1" applyFill="1" applyBorder="1" applyAlignment="1" applyProtection="1">
      <alignment/>
      <protection/>
    </xf>
    <xf numFmtId="0" fontId="1" fillId="0" borderId="67" xfId="0" applyNumberFormat="1" applyFont="1" applyFill="1" applyBorder="1" applyAlignment="1" applyProtection="1">
      <alignment vertical="top"/>
      <protection locked="0"/>
    </xf>
    <xf numFmtId="0" fontId="1" fillId="0" borderId="27" xfId="0" applyNumberFormat="1" applyFont="1" applyFill="1" applyBorder="1" applyAlignment="1" applyProtection="1">
      <alignment vertical="top"/>
      <protection locked="0"/>
    </xf>
    <xf numFmtId="0" fontId="1" fillId="0" borderId="18" xfId="0" applyNumberFormat="1" applyFont="1" applyFill="1" applyBorder="1" applyAlignment="1" applyProtection="1">
      <alignment vertical="top"/>
      <protection locked="0"/>
    </xf>
    <xf numFmtId="0" fontId="1" fillId="0" borderId="68" xfId="0" applyNumberFormat="1" applyFont="1" applyFill="1" applyBorder="1" applyAlignment="1" applyProtection="1">
      <alignment vertical="top"/>
      <protection locked="0"/>
    </xf>
    <xf numFmtId="0" fontId="1" fillId="0" borderId="69" xfId="0" applyNumberFormat="1" applyFont="1" applyFill="1" applyBorder="1" applyAlignment="1" applyProtection="1">
      <alignment vertical="top"/>
      <protection locked="0"/>
    </xf>
    <xf numFmtId="0" fontId="1" fillId="0" borderId="70" xfId="0" applyNumberFormat="1" applyFont="1" applyFill="1" applyBorder="1" applyAlignment="1" applyProtection="1">
      <alignment vertical="top"/>
      <protection locked="0"/>
    </xf>
    <xf numFmtId="0" fontId="25" fillId="0" borderId="10" xfId="0" applyFont="1" applyBorder="1" applyAlignment="1" applyProtection="1">
      <alignment/>
      <protection locked="0"/>
    </xf>
    <xf numFmtId="0" fontId="25" fillId="0" borderId="11" xfId="0" applyFont="1" applyBorder="1" applyAlignment="1" applyProtection="1">
      <alignment/>
      <protection locked="0"/>
    </xf>
    <xf numFmtId="4" fontId="25" fillId="0" borderId="40" xfId="0" applyNumberFormat="1" applyFont="1" applyBorder="1" applyAlignment="1" applyProtection="1">
      <alignment/>
      <protection locked="0"/>
    </xf>
    <xf numFmtId="0" fontId="1" fillId="0" borderId="33" xfId="0" applyFont="1" applyBorder="1" applyAlignment="1" applyProtection="1">
      <alignment/>
      <protection locked="0"/>
    </xf>
    <xf numFmtId="0" fontId="1" fillId="0" borderId="0" xfId="0" applyFont="1" applyBorder="1" applyAlignment="1" applyProtection="1">
      <alignment/>
      <protection locked="0"/>
    </xf>
    <xf numFmtId="4" fontId="1" fillId="0" borderId="39" xfId="0" applyNumberFormat="1" applyFont="1" applyBorder="1" applyAlignment="1" applyProtection="1">
      <alignment/>
      <protection locked="0"/>
    </xf>
    <xf numFmtId="0" fontId="1" fillId="7" borderId="10" xfId="0" applyFont="1" applyFill="1" applyBorder="1" applyAlignment="1" applyProtection="1">
      <alignment/>
      <protection locked="0"/>
    </xf>
    <xf numFmtId="0" fontId="1" fillId="7" borderId="11" xfId="0" applyFont="1" applyFill="1" applyBorder="1" applyAlignment="1" applyProtection="1">
      <alignment horizontal="left"/>
      <protection locked="0"/>
    </xf>
    <xf numFmtId="4" fontId="1" fillId="7" borderId="40" xfId="0" applyNumberFormat="1" applyFont="1" applyFill="1" applyBorder="1" applyAlignment="1" applyProtection="1">
      <alignment horizontal="left"/>
      <protection locked="0"/>
    </xf>
    <xf numFmtId="0" fontId="1" fillId="7" borderId="33" xfId="0" applyFont="1" applyFill="1" applyBorder="1" applyAlignment="1" applyProtection="1">
      <alignment/>
      <protection locked="0"/>
    </xf>
    <xf numFmtId="0" fontId="1" fillId="7" borderId="0" xfId="0" applyFont="1" applyFill="1" applyBorder="1" applyAlignment="1" applyProtection="1">
      <alignment horizontal="left"/>
      <protection locked="0"/>
    </xf>
    <xf numFmtId="4" fontId="1" fillId="7" borderId="39" xfId="0" applyNumberFormat="1" applyFont="1" applyFill="1" applyBorder="1" applyAlignment="1" applyProtection="1">
      <alignment horizontal="left"/>
      <protection locked="0"/>
    </xf>
    <xf numFmtId="14" fontId="1" fillId="7" borderId="0" xfId="0" applyNumberFormat="1" applyFont="1" applyFill="1" applyBorder="1" applyAlignment="1" applyProtection="1">
      <alignment horizontal="left"/>
      <protection locked="0"/>
    </xf>
    <xf numFmtId="0" fontId="26" fillId="7" borderId="33" xfId="0" applyFont="1" applyFill="1" applyBorder="1" applyAlignment="1" applyProtection="1">
      <alignment/>
      <protection locked="0"/>
    </xf>
    <xf numFmtId="0" fontId="1" fillId="7" borderId="71" xfId="0" applyFont="1" applyFill="1" applyBorder="1" applyAlignment="1" applyProtection="1">
      <alignment vertical="top"/>
      <protection locked="0"/>
    </xf>
    <xf numFmtId="0" fontId="1" fillId="3" borderId="69" xfId="0" applyFont="1" applyFill="1" applyBorder="1" applyAlignment="1" applyProtection="1">
      <alignment vertical="top" wrapText="1"/>
      <protection locked="0"/>
    </xf>
    <xf numFmtId="0" fontId="1" fillId="7" borderId="9" xfId="0" applyFont="1" applyFill="1" applyBorder="1" applyAlignment="1" applyProtection="1">
      <alignment horizontal="left"/>
      <protection locked="0"/>
    </xf>
    <xf numFmtId="4" fontId="1" fillId="7" borderId="41" xfId="0" applyNumberFormat="1" applyFont="1" applyFill="1" applyBorder="1" applyAlignment="1" applyProtection="1">
      <alignment horizontal="left"/>
      <protection locked="0"/>
    </xf>
    <xf numFmtId="4" fontId="1" fillId="0" borderId="0" xfId="0" applyNumberFormat="1" applyFont="1" applyBorder="1" applyAlignment="1" applyProtection="1">
      <alignment/>
      <protection locked="0"/>
    </xf>
    <xf numFmtId="1" fontId="1" fillId="0" borderId="0" xfId="0" applyNumberFormat="1" applyFont="1" applyAlignment="1">
      <alignment/>
    </xf>
    <xf numFmtId="15" fontId="10" fillId="3" borderId="26" xfId="21" applyNumberFormat="1" applyFont="1" applyFill="1" applyBorder="1" applyAlignment="1" applyProtection="1">
      <alignment horizontal="center"/>
      <protection locked="0"/>
    </xf>
    <xf numFmtId="15" fontId="1" fillId="7" borderId="0" xfId="0" applyNumberFormat="1" applyFont="1" applyFill="1" applyBorder="1" applyAlignment="1" applyProtection="1">
      <alignment horizontal="left"/>
      <protection locked="0"/>
    </xf>
    <xf numFmtId="0" fontId="20" fillId="3" borderId="0" xfId="21" applyFont="1" applyFill="1" applyBorder="1">
      <alignment/>
      <protection/>
    </xf>
    <xf numFmtId="0" fontId="10" fillId="3" borderId="72" xfId="21" applyFont="1" applyFill="1" applyBorder="1">
      <alignment/>
      <protection/>
    </xf>
    <xf numFmtId="0" fontId="10" fillId="3" borderId="61" xfId="21" applyFont="1" applyFill="1" applyBorder="1">
      <alignment/>
      <protection/>
    </xf>
    <xf numFmtId="0" fontId="28" fillId="0" borderId="0" xfId="0" applyFont="1" applyAlignment="1">
      <alignment horizontal="center"/>
    </xf>
    <xf numFmtId="0" fontId="28" fillId="0" borderId="0" xfId="0" applyFont="1" applyAlignment="1">
      <alignment/>
    </xf>
    <xf numFmtId="0" fontId="0" fillId="0" borderId="0" xfId="0" applyAlignment="1">
      <alignment wrapText="1"/>
    </xf>
    <xf numFmtId="0" fontId="29" fillId="0" borderId="35" xfId="0" applyFont="1" applyBorder="1" applyAlignment="1">
      <alignment horizontal="center"/>
    </xf>
    <xf numFmtId="0" fontId="30" fillId="0" borderId="34" xfId="0" applyFont="1" applyBorder="1" applyAlignment="1">
      <alignment horizontal="center" wrapText="1"/>
    </xf>
    <xf numFmtId="0" fontId="31" fillId="0" borderId="35" xfId="0" applyFont="1" applyBorder="1" applyAlignment="1">
      <alignment horizontal="center" wrapText="1"/>
    </xf>
    <xf numFmtId="0" fontId="31" fillId="0" borderId="35" xfId="0" applyFont="1" applyBorder="1" applyAlignment="1">
      <alignment horizontal="center"/>
    </xf>
    <xf numFmtId="0" fontId="31" fillId="0" borderId="37" xfId="0" applyFont="1" applyBorder="1" applyAlignment="1">
      <alignment horizontal="center" wrapText="1"/>
    </xf>
    <xf numFmtId="4" fontId="2" fillId="0" borderId="63" xfId="0" applyNumberFormat="1" applyFont="1" applyFill="1" applyBorder="1" applyAlignment="1" applyProtection="1">
      <alignment horizontal="center"/>
      <protection/>
    </xf>
    <xf numFmtId="4" fontId="2" fillId="0" borderId="36" xfId="0" applyNumberFormat="1" applyFont="1" applyFill="1" applyBorder="1" applyAlignment="1" applyProtection="1">
      <alignment horizontal="center"/>
      <protection/>
    </xf>
    <xf numFmtId="0" fontId="2" fillId="0" borderId="48" xfId="0" applyFont="1" applyFill="1" applyBorder="1" applyAlignment="1" applyProtection="1">
      <alignment/>
      <protection/>
    </xf>
    <xf numFmtId="0" fontId="2" fillId="0" borderId="0" xfId="0" applyFont="1" applyFill="1" applyBorder="1" applyAlignment="1" applyProtection="1">
      <alignment/>
      <protection/>
    </xf>
    <xf numFmtId="43" fontId="2" fillId="0" borderId="0" xfId="15" applyFont="1" applyFill="1" applyBorder="1" applyAlignment="1" applyProtection="1">
      <alignment horizontal="center"/>
      <protection/>
    </xf>
    <xf numFmtId="43" fontId="2" fillId="0" borderId="61" xfId="15" applyFont="1" applyFill="1" applyBorder="1" applyAlignment="1" applyProtection="1">
      <alignment horizontal="center"/>
      <protection/>
    </xf>
    <xf numFmtId="41" fontId="1" fillId="0" borderId="0" xfId="15" applyNumberFormat="1" applyFont="1" applyFill="1" applyBorder="1" applyAlignment="1" applyProtection="1">
      <alignment horizontal="center"/>
      <protection/>
    </xf>
    <xf numFmtId="41" fontId="1" fillId="0" borderId="65" xfId="15" applyNumberFormat="1" applyFont="1" applyFill="1" applyBorder="1" applyAlignment="1" applyProtection="1">
      <alignment horizontal="center"/>
      <protection/>
    </xf>
    <xf numFmtId="4" fontId="1" fillId="0" borderId="65" xfId="15" applyNumberFormat="1" applyFont="1" applyFill="1" applyBorder="1" applyAlignment="1" applyProtection="1">
      <alignment/>
      <protection/>
    </xf>
    <xf numFmtId="0" fontId="4" fillId="0" borderId="0" xfId="0" applyFont="1" applyFill="1" applyBorder="1" applyAlignment="1" applyProtection="1">
      <alignment/>
      <protection/>
    </xf>
    <xf numFmtId="3" fontId="1" fillId="0" borderId="65" xfId="15" applyNumberFormat="1" applyFont="1" applyFill="1" applyBorder="1" applyAlignment="1" applyProtection="1">
      <alignment/>
      <protection/>
    </xf>
    <xf numFmtId="4" fontId="1" fillId="0" borderId="61" xfId="15" applyNumberFormat="1" applyFont="1" applyFill="1" applyBorder="1" applyAlignment="1" applyProtection="1">
      <alignment/>
      <protection/>
    </xf>
    <xf numFmtId="4" fontId="1" fillId="0" borderId="66" xfId="15" applyNumberFormat="1" applyFont="1" applyFill="1" applyBorder="1" applyAlignment="1" applyProtection="1">
      <alignment/>
      <protection/>
    </xf>
    <xf numFmtId="0" fontId="2" fillId="0" borderId="5" xfId="15" applyNumberFormat="1" applyFont="1" applyFill="1" applyBorder="1" applyAlignment="1" applyProtection="1">
      <alignment horizontal="left" vertical="top"/>
      <protection locked="0"/>
    </xf>
    <xf numFmtId="0" fontId="0" fillId="0" borderId="27"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2" fillId="0" borderId="73" xfId="15" applyNumberFormat="1" applyFont="1" applyFill="1" applyBorder="1" applyAlignment="1" applyProtection="1">
      <alignment horizontal="left" vertical="top"/>
      <protection locked="0"/>
    </xf>
    <xf numFmtId="0" fontId="24" fillId="6" borderId="63" xfId="0" applyFont="1" applyFill="1" applyBorder="1" applyAlignment="1">
      <alignment horizontal="center"/>
    </xf>
    <xf numFmtId="0" fontId="24" fillId="6" borderId="38" xfId="0" applyFont="1" applyFill="1" applyBorder="1" applyAlignment="1">
      <alignment horizontal="center"/>
    </xf>
    <xf numFmtId="0" fontId="24" fillId="6" borderId="36" xfId="0" applyFont="1" applyFill="1" applyBorder="1" applyAlignment="1">
      <alignment horizontal="center"/>
    </xf>
    <xf numFmtId="164" fontId="27" fillId="6" borderId="10" xfId="17" applyNumberFormat="1" applyFont="1" applyFill="1" applyBorder="1" applyAlignment="1">
      <alignment horizontal="center"/>
    </xf>
    <xf numFmtId="164" fontId="27" fillId="6" borderId="11" xfId="17" applyNumberFormat="1" applyFont="1" applyFill="1" applyBorder="1" applyAlignment="1">
      <alignment horizontal="center"/>
    </xf>
    <xf numFmtId="0" fontId="1" fillId="0" borderId="74" xfId="15" applyNumberFormat="1" applyFont="1" applyFill="1" applyBorder="1" applyAlignment="1" applyProtection="1">
      <alignment horizontal="left" vertical="top"/>
      <protection locked="0"/>
    </xf>
    <xf numFmtId="0" fontId="1" fillId="0" borderId="75" xfId="15" applyNumberFormat="1" applyFont="1" applyFill="1" applyBorder="1" applyAlignment="1" applyProtection="1">
      <alignment horizontal="left" vertical="top"/>
      <protection locked="0"/>
    </xf>
    <xf numFmtId="0" fontId="1" fillId="0" borderId="76" xfId="15" applyNumberFormat="1" applyFont="1" applyFill="1" applyBorder="1" applyAlignment="1" applyProtection="1">
      <alignment horizontal="left" vertical="top"/>
      <protection locked="0"/>
    </xf>
    <xf numFmtId="0" fontId="1" fillId="0" borderId="77" xfId="15" applyNumberFormat="1" applyFont="1" applyFill="1" applyBorder="1" applyAlignment="1" applyProtection="1">
      <alignment horizontal="left" vertical="top"/>
      <protection locked="0"/>
    </xf>
    <xf numFmtId="0" fontId="1" fillId="0" borderId="57" xfId="15" applyNumberFormat="1" applyFont="1" applyFill="1" applyBorder="1" applyAlignment="1" applyProtection="1">
      <alignment horizontal="left" vertical="top"/>
      <protection locked="0"/>
    </xf>
    <xf numFmtId="0" fontId="1" fillId="0" borderId="78" xfId="15" applyNumberFormat="1" applyFont="1" applyFill="1" applyBorder="1" applyAlignment="1" applyProtection="1">
      <alignment horizontal="left" vertical="top"/>
      <protection locked="0"/>
    </xf>
    <xf numFmtId="0" fontId="0" fillId="0" borderId="79" xfId="0" applyFill="1" applyBorder="1" applyAlignment="1" applyProtection="1">
      <alignment vertical="top"/>
      <protection locked="0"/>
    </xf>
    <xf numFmtId="0" fontId="0" fillId="0" borderId="27" xfId="0" applyFill="1" applyBorder="1" applyAlignment="1" applyProtection="1">
      <alignment vertical="top"/>
      <protection locked="0"/>
    </xf>
    <xf numFmtId="0" fontId="0" fillId="0" borderId="31" xfId="0" applyFill="1" applyBorder="1" applyAlignment="1" applyProtection="1">
      <alignment vertical="top"/>
      <protection locked="0"/>
    </xf>
    <xf numFmtId="0" fontId="1" fillId="0" borderId="67" xfId="0" applyNumberFormat="1" applyFont="1" applyFill="1" applyBorder="1" applyAlignment="1" applyProtection="1">
      <alignment horizontal="left" vertical="top" wrapText="1"/>
      <protection locked="0"/>
    </xf>
    <xf numFmtId="0" fontId="1" fillId="0" borderId="11" xfId="0" applyNumberFormat="1" applyFont="1" applyFill="1" applyBorder="1" applyAlignment="1" applyProtection="1">
      <alignment horizontal="left" vertical="top" wrapText="1"/>
      <protection locked="0"/>
    </xf>
    <xf numFmtId="0" fontId="1" fillId="0" borderId="32" xfId="0" applyNumberFormat="1" applyFont="1" applyFill="1" applyBorder="1" applyAlignment="1" applyProtection="1">
      <alignment horizontal="left" vertical="top" wrapText="1"/>
      <protection locked="0"/>
    </xf>
    <xf numFmtId="0" fontId="0" fillId="0" borderId="80" xfId="0" applyFill="1" applyBorder="1" applyAlignment="1" applyProtection="1">
      <alignment horizontal="left" vertical="top" wrapText="1"/>
      <protection locked="0"/>
    </xf>
    <xf numFmtId="0" fontId="1" fillId="0" borderId="81" xfId="15" applyNumberFormat="1" applyFont="1" applyFill="1" applyBorder="1" applyAlignment="1" applyProtection="1">
      <alignment horizontal="left" vertical="top"/>
      <protection locked="0"/>
    </xf>
    <xf numFmtId="0" fontId="2" fillId="0" borderId="1" xfId="15" applyNumberFormat="1" applyFont="1" applyFill="1" applyBorder="1" applyAlignment="1" applyProtection="1">
      <alignment horizontal="left" vertical="top"/>
      <protection locked="0"/>
    </xf>
    <xf numFmtId="0" fontId="2" fillId="0" borderId="51" xfId="15" applyNumberFormat="1" applyFont="1" applyFill="1" applyBorder="1" applyAlignment="1" applyProtection="1">
      <alignment horizontal="left" vertical="top"/>
      <protection locked="0"/>
    </xf>
    <xf numFmtId="0" fontId="1" fillId="0" borderId="1" xfId="15" applyNumberFormat="1" applyFont="1" applyFill="1" applyBorder="1" applyAlignment="1" applyProtection="1">
      <alignment horizontal="left" vertical="top"/>
      <protection locked="0"/>
    </xf>
    <xf numFmtId="0" fontId="1" fillId="0" borderId="51" xfId="15" applyNumberFormat="1" applyFont="1" applyFill="1" applyBorder="1" applyAlignment="1" applyProtection="1">
      <alignment horizontal="left" vertical="top"/>
      <protection locked="0"/>
    </xf>
    <xf numFmtId="0" fontId="1" fillId="0" borderId="2" xfId="15" applyNumberFormat="1" applyFont="1" applyFill="1" applyBorder="1" applyAlignment="1" applyProtection="1">
      <alignment horizontal="left" vertical="top"/>
      <protection locked="0"/>
    </xf>
    <xf numFmtId="0" fontId="1" fillId="0" borderId="4" xfId="15" applyNumberFormat="1" applyFont="1" applyFill="1" applyBorder="1" applyAlignment="1" applyProtection="1">
      <alignment horizontal="left" vertical="top"/>
      <protection locked="0"/>
    </xf>
    <xf numFmtId="0" fontId="1" fillId="0" borderId="73" xfId="15" applyNumberFormat="1" applyFont="1" applyFill="1" applyBorder="1" applyAlignment="1" applyProtection="1">
      <alignment horizontal="left" vertical="top"/>
      <protection locked="0"/>
    </xf>
    <xf numFmtId="0" fontId="1" fillId="0" borderId="5" xfId="15" applyNumberFormat="1" applyFont="1" applyFill="1" applyBorder="1" applyAlignment="1" applyProtection="1">
      <alignment horizontal="left" vertical="top"/>
      <protection locked="0"/>
    </xf>
    <xf numFmtId="0" fontId="1" fillId="8" borderId="82" xfId="0" applyNumberFormat="1" applyFont="1" applyFill="1" applyBorder="1" applyAlignment="1" applyProtection="1">
      <alignment horizontal="center" vertical="top"/>
      <protection locked="0"/>
    </xf>
    <xf numFmtId="0" fontId="1" fillId="8" borderId="83" xfId="0" applyNumberFormat="1" applyFont="1" applyFill="1" applyBorder="1" applyAlignment="1" applyProtection="1">
      <alignment horizontal="center" vertical="top"/>
      <protection locked="0"/>
    </xf>
    <xf numFmtId="15" fontId="2" fillId="5" borderId="63" xfId="0" applyNumberFormat="1" applyFont="1" applyFill="1" applyBorder="1" applyAlignment="1" applyProtection="1">
      <alignment horizontal="center" vertical="top"/>
      <protection locked="0"/>
    </xf>
    <xf numFmtId="15" fontId="2" fillId="5" borderId="36" xfId="0" applyNumberFormat="1" applyFont="1" applyFill="1" applyBorder="1" applyAlignment="1" applyProtection="1">
      <alignment horizontal="center" vertical="top"/>
      <protection locked="0"/>
    </xf>
    <xf numFmtId="0" fontId="1" fillId="8" borderId="81" xfId="0" applyNumberFormat="1" applyFont="1" applyFill="1" applyBorder="1" applyAlignment="1" applyProtection="1">
      <alignment horizontal="center" vertical="top"/>
      <protection locked="0"/>
    </xf>
    <xf numFmtId="0" fontId="1" fillId="8" borderId="76" xfId="0" applyNumberFormat="1" applyFont="1" applyFill="1" applyBorder="1" applyAlignment="1" applyProtection="1">
      <alignment horizontal="center" vertical="top"/>
      <protection locked="0"/>
    </xf>
    <xf numFmtId="0" fontId="1" fillId="0" borderId="4" xfId="0" applyNumberFormat="1" applyFont="1" applyFill="1" applyBorder="1" applyAlignment="1" applyProtection="1">
      <alignment horizontal="left" vertical="top"/>
      <protection locked="0"/>
    </xf>
    <xf numFmtId="0" fontId="1" fillId="0" borderId="5" xfId="0" applyNumberFormat="1" applyFont="1" applyFill="1" applyBorder="1" applyAlignment="1" applyProtection="1">
      <alignment horizontal="left" vertical="top"/>
      <protection locked="0"/>
    </xf>
    <xf numFmtId="0" fontId="11" fillId="3" borderId="0" xfId="21" applyFont="1" applyFill="1" applyBorder="1" applyAlignment="1">
      <alignment horizontal="center" vertical="center"/>
      <protection/>
    </xf>
    <xf numFmtId="0" fontId="10" fillId="3" borderId="84" xfId="21" applyNumberFormat="1" applyFont="1" applyFill="1" applyBorder="1" applyAlignment="1" applyProtection="1">
      <alignment readingOrder="1"/>
      <protection locked="0"/>
    </xf>
    <xf numFmtId="0" fontId="10" fillId="3" borderId="16" xfId="21" applyNumberFormat="1" applyFont="1" applyFill="1" applyBorder="1" applyAlignment="1" applyProtection="1">
      <alignment/>
      <protection locked="0"/>
    </xf>
    <xf numFmtId="0" fontId="16" fillId="3" borderId="85" xfId="21" applyFont="1" applyFill="1" applyBorder="1" applyAlignment="1">
      <alignment horizontal="center"/>
      <protection/>
    </xf>
    <xf numFmtId="0" fontId="16" fillId="3" borderId="86" xfId="21" applyFont="1" applyFill="1" applyBorder="1" applyAlignment="1">
      <alignment horizontal="center"/>
      <protection/>
    </xf>
    <xf numFmtId="0" fontId="11" fillId="3" borderId="0" xfId="21" applyFont="1" applyFill="1" applyAlignment="1">
      <alignment horizontal="center"/>
      <protection/>
    </xf>
    <xf numFmtId="0" fontId="10" fillId="3" borderId="16" xfId="21" applyNumberFormat="1" applyFont="1" applyFill="1" applyBorder="1" applyAlignment="1" applyProtection="1">
      <alignment horizontal="left"/>
      <protection locked="0"/>
    </xf>
    <xf numFmtId="0" fontId="10" fillId="9" borderId="87" xfId="21" applyFont="1" applyFill="1" applyBorder="1" applyAlignment="1" applyProtection="1">
      <alignment horizontal="center" vertical="top" wrapText="1"/>
      <protection locked="0"/>
    </xf>
    <xf numFmtId="0" fontId="10" fillId="9" borderId="88" xfId="21" applyFont="1" applyFill="1" applyBorder="1" applyAlignment="1" applyProtection="1">
      <alignment horizontal="center" vertical="top" wrapText="1"/>
      <protection locked="0"/>
    </xf>
    <xf numFmtId="0" fontId="10" fillId="9" borderId="89" xfId="21" applyFont="1" applyFill="1" applyBorder="1" applyAlignment="1" applyProtection="1">
      <alignment horizontal="center" vertical="top" wrapText="1"/>
      <protection locked="0"/>
    </xf>
    <xf numFmtId="0" fontId="10" fillId="9" borderId="21" xfId="21" applyFont="1" applyFill="1" applyBorder="1" applyAlignment="1" applyProtection="1">
      <alignment horizontal="center" vertical="top" wrapText="1"/>
      <protection locked="0"/>
    </xf>
    <xf numFmtId="0" fontId="10" fillId="9" borderId="0" xfId="21" applyFont="1" applyFill="1" applyBorder="1" applyAlignment="1" applyProtection="1">
      <alignment horizontal="center" vertical="top" wrapText="1"/>
      <protection locked="0"/>
    </xf>
    <xf numFmtId="0" fontId="10" fillId="9" borderId="14" xfId="21" applyFont="1" applyFill="1" applyBorder="1" applyAlignment="1" applyProtection="1">
      <alignment horizontal="center" vertical="top" wrapText="1"/>
      <protection locked="0"/>
    </xf>
    <xf numFmtId="0" fontId="10" fillId="9" borderId="25" xfId="21" applyFont="1" applyFill="1" applyBorder="1" applyAlignment="1" applyProtection="1">
      <alignment horizontal="center" vertical="top" wrapText="1"/>
      <protection locked="0"/>
    </xf>
    <xf numFmtId="0" fontId="10" fillId="9" borderId="23" xfId="21" applyFont="1" applyFill="1" applyBorder="1" applyAlignment="1" applyProtection="1">
      <alignment horizontal="center" vertical="top" wrapText="1"/>
      <protection locked="0"/>
    </xf>
    <xf numFmtId="0" fontId="10" fillId="9" borderId="24" xfId="21" applyFont="1" applyFill="1" applyBorder="1" applyAlignment="1" applyProtection="1">
      <alignment horizontal="center" vertical="top" wrapText="1"/>
      <protection locked="0"/>
    </xf>
    <xf numFmtId="0" fontId="20" fillId="3" borderId="19" xfId="21" applyFont="1" applyFill="1" applyBorder="1" applyAlignment="1">
      <alignment horizontal="center"/>
      <protection/>
    </xf>
    <xf numFmtId="0" fontId="10" fillId="3" borderId="23" xfId="21" applyFont="1" applyFill="1" applyBorder="1" applyAlignment="1" applyProtection="1">
      <alignment/>
      <protection locked="0"/>
    </xf>
    <xf numFmtId="49" fontId="10" fillId="3" borderId="29" xfId="21" applyNumberFormat="1" applyFont="1" applyFill="1" applyBorder="1" applyAlignment="1" applyProtection="1">
      <alignment/>
      <protection locked="0"/>
    </xf>
    <xf numFmtId="193" fontId="10" fillId="3" borderId="29" xfId="21" applyNumberFormat="1" applyFont="1" applyFill="1" applyBorder="1" applyAlignment="1" applyProtection="1">
      <alignment horizontal="left"/>
      <protection locked="0"/>
    </xf>
    <xf numFmtId="0" fontId="10" fillId="3" borderId="23" xfId="21" applyFont="1" applyFill="1" applyBorder="1" applyAlignment="1" applyProtection="1">
      <alignment horizontal="left" wrapText="1"/>
      <protection locked="0"/>
    </xf>
    <xf numFmtId="0" fontId="20" fillId="3" borderId="0" xfId="21" applyNumberFormat="1" applyFont="1" applyFill="1" applyBorder="1" applyAlignment="1" applyProtection="1">
      <alignment horizontal="center"/>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Salgsfaktura1" xfId="21"/>
    <cellStyle name="Percent" xfId="22"/>
    <cellStyle name="Währung" xfId="23"/>
  </cellStyles>
  <dxfs count="4">
    <dxf>
      <font>
        <b/>
        <i val="0"/>
      </font>
      <fill>
        <patternFill patternType="none">
          <bgColor indexed="65"/>
        </patternFill>
      </fill>
      <border/>
    </dxf>
    <dxf>
      <font>
        <b/>
        <i val="0"/>
      </font>
      <border/>
    </dxf>
    <dxf>
      <font>
        <b/>
        <i val="0"/>
      </font>
      <fill>
        <patternFill patternType="solid">
          <bgColor rgb="FF99CCFF"/>
        </patternFill>
      </fill>
      <border/>
    </dxf>
    <dxf>
      <font>
        <b/>
        <i val="0"/>
      </font>
      <fill>
        <patternFill>
          <bgColor rgb="FF99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kontakt@festudlejningen.dk"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201"/>
  <sheetViews>
    <sheetView workbookViewId="0" topLeftCell="A1">
      <selection activeCell="F9" sqref="F9"/>
    </sheetView>
  </sheetViews>
  <sheetFormatPr defaultColWidth="9.00390625" defaultRowHeight="15.75"/>
  <cols>
    <col min="1" max="1" width="9.00390625" style="174" customWidth="1"/>
    <col min="2" max="2" width="44.75390625" style="175" customWidth="1"/>
    <col min="3" max="3" width="3.125" style="175" bestFit="1" customWidth="1"/>
    <col min="4" max="4" width="5.125" style="176" bestFit="1" customWidth="1"/>
    <col min="5" max="5" width="2.625" style="83" customWidth="1"/>
    <col min="6" max="8" width="9.00390625" style="77" customWidth="1"/>
    <col min="9" max="9" width="9.00390625" style="78" customWidth="1"/>
    <col min="10" max="10" width="3.625" style="87" customWidth="1"/>
    <col min="11" max="11" width="3.125" style="91" bestFit="1" customWidth="1"/>
    <col min="12" max="14" width="3.875" style="1" bestFit="1" customWidth="1"/>
    <col min="15" max="16384" width="9.00390625" style="1" customWidth="1"/>
  </cols>
  <sheetData>
    <row r="1" spans="1:11" ht="10.5">
      <c r="A1" s="171" t="s">
        <v>156</v>
      </c>
      <c r="B1" s="172" t="s">
        <v>154</v>
      </c>
      <c r="C1" s="172" t="s">
        <v>157</v>
      </c>
      <c r="D1" s="173" t="s">
        <v>258</v>
      </c>
      <c r="E1" s="82"/>
      <c r="F1" s="79" t="s">
        <v>156</v>
      </c>
      <c r="G1" s="79" t="s">
        <v>154</v>
      </c>
      <c r="H1" s="79"/>
      <c r="I1" s="80" t="s">
        <v>157</v>
      </c>
      <c r="J1" s="92"/>
      <c r="K1" s="93"/>
    </row>
    <row r="2" spans="6:9" ht="11.25" thickBot="1">
      <c r="F2" s="75"/>
      <c r="G2" s="75"/>
      <c r="H2" s="75"/>
      <c r="I2" s="76" t="s">
        <v>155</v>
      </c>
    </row>
    <row r="3" spans="1:4" ht="10.5">
      <c r="A3" s="177" t="s">
        <v>143</v>
      </c>
      <c r="B3" s="178"/>
      <c r="C3" s="178"/>
      <c r="D3" s="179"/>
    </row>
    <row r="4" spans="1:6" ht="11.25" thickBot="1">
      <c r="A4" s="180" t="s">
        <v>144</v>
      </c>
      <c r="B4" s="181"/>
      <c r="C4" s="181"/>
      <c r="D4" s="182"/>
      <c r="F4" s="77" t="e">
        <f>IF((F6=L6)*AND(F6=M6),"","REGNEFEJL!!!")</f>
        <v>#N/A</v>
      </c>
    </row>
    <row r="5" spans="1:11" ht="11.25" thickBot="1">
      <c r="A5" s="180" t="s">
        <v>145</v>
      </c>
      <c r="B5" s="181"/>
      <c r="C5" s="181"/>
      <c r="D5" s="182"/>
      <c r="F5" s="221" t="str">
        <f>IF(I53&gt;0,"BRUG FAKTURA MED 2 SIDER","BRUG ALMINDELIG FAKTURA")</f>
        <v>BRUG ALMINDELIG FAKTURA</v>
      </c>
      <c r="G5" s="222"/>
      <c r="H5" s="222"/>
      <c r="I5" s="223"/>
      <c r="J5" s="88"/>
      <c r="K5" s="89"/>
    </row>
    <row r="6" spans="1:14" ht="11.25" thickBot="1">
      <c r="A6" s="180" t="s">
        <v>149</v>
      </c>
      <c r="B6" s="181"/>
      <c r="C6" s="181"/>
      <c r="D6" s="182"/>
      <c r="E6" s="86"/>
      <c r="F6" s="224">
        <f>B198</f>
        <v>400.25</v>
      </c>
      <c r="G6" s="225"/>
      <c r="H6" s="225"/>
      <c r="I6" s="225"/>
      <c r="L6" s="190">
        <f>Bestilling!R53-Bestilling!S50</f>
        <v>0</v>
      </c>
      <c r="M6" s="190" t="e">
        <f>'Faktura 1 side'!M56-'Faktura 1 side'!M54</f>
        <v>#N/A</v>
      </c>
      <c r="N6" s="190" t="e">
        <f>'Faktura 2 sider'!M128-'Faktura 2 sider'!M126</f>
        <v>#N/A</v>
      </c>
    </row>
    <row r="7" spans="1:9" ht="11.25" thickBot="1">
      <c r="A7" s="180" t="s">
        <v>150</v>
      </c>
      <c r="B7" s="181"/>
      <c r="C7" s="181"/>
      <c r="D7" s="182"/>
      <c r="E7" s="81"/>
      <c r="F7" s="85"/>
      <c r="G7" s="87"/>
      <c r="H7" s="87"/>
      <c r="I7" s="90"/>
    </row>
    <row r="8" spans="1:9" ht="10.5">
      <c r="A8" s="180" t="s">
        <v>151</v>
      </c>
      <c r="B8" s="181"/>
      <c r="C8" s="181"/>
      <c r="D8" s="182"/>
      <c r="E8" s="84"/>
      <c r="F8" s="171" t="s">
        <v>156</v>
      </c>
      <c r="G8" s="172" t="s">
        <v>154</v>
      </c>
      <c r="H8" s="172" t="s">
        <v>157</v>
      </c>
      <c r="I8" s="173" t="s">
        <v>258</v>
      </c>
    </row>
    <row r="9" spans="1:11" ht="10.5">
      <c r="A9" s="180" t="s">
        <v>152</v>
      </c>
      <c r="B9" s="192"/>
      <c r="C9" s="181"/>
      <c r="D9" s="182"/>
      <c r="F9" s="174"/>
      <c r="G9" s="175"/>
      <c r="H9" s="175"/>
      <c r="I9" s="176"/>
      <c r="K9" s="91">
        <v>1</v>
      </c>
    </row>
    <row r="10" spans="1:11" ht="10.5">
      <c r="A10" s="180"/>
      <c r="B10" s="183"/>
      <c r="C10" s="181"/>
      <c r="D10" s="182"/>
      <c r="F10" s="174"/>
      <c r="G10" s="175"/>
      <c r="H10" s="175"/>
      <c r="I10" s="176"/>
      <c r="K10" s="91">
        <v>2</v>
      </c>
    </row>
    <row r="11" spans="1:11" ht="10.5">
      <c r="A11" s="184" t="s">
        <v>310</v>
      </c>
      <c r="B11" s="181"/>
      <c r="C11" s="181"/>
      <c r="D11" s="182"/>
      <c r="F11" s="174"/>
      <c r="G11" s="175"/>
      <c r="H11" s="175"/>
      <c r="I11" s="176"/>
      <c r="K11" s="91">
        <v>3</v>
      </c>
    </row>
    <row r="12" spans="1:11" ht="10.5">
      <c r="A12" s="180" t="s">
        <v>288</v>
      </c>
      <c r="B12" s="183"/>
      <c r="C12" s="181"/>
      <c r="D12" s="182"/>
      <c r="F12" s="174"/>
      <c r="G12" s="175"/>
      <c r="H12" s="175"/>
      <c r="I12" s="176"/>
      <c r="K12" s="91">
        <v>4</v>
      </c>
    </row>
    <row r="13" spans="1:11" ht="10.5">
      <c r="A13" s="180" t="s">
        <v>146</v>
      </c>
      <c r="B13" s="181"/>
      <c r="C13" s="181"/>
      <c r="D13" s="182"/>
      <c r="F13" s="174"/>
      <c r="G13" s="175"/>
      <c r="H13" s="175"/>
      <c r="I13" s="176"/>
      <c r="K13" s="91">
        <v>5</v>
      </c>
    </row>
    <row r="14" spans="1:11" ht="10.5">
      <c r="A14" s="180" t="s">
        <v>147</v>
      </c>
      <c r="B14" s="181"/>
      <c r="C14" s="181"/>
      <c r="D14" s="182"/>
      <c r="F14" s="174"/>
      <c r="G14" s="175"/>
      <c r="H14" s="175"/>
      <c r="I14" s="176"/>
      <c r="K14" s="91">
        <v>6</v>
      </c>
    </row>
    <row r="15" spans="1:11" ht="10.5">
      <c r="A15" s="180" t="s">
        <v>148</v>
      </c>
      <c r="B15" s="181"/>
      <c r="C15" s="181"/>
      <c r="D15" s="182"/>
      <c r="F15" s="174"/>
      <c r="G15" s="175"/>
      <c r="H15" s="175"/>
      <c r="I15" s="176"/>
      <c r="K15" s="91">
        <v>7</v>
      </c>
    </row>
    <row r="16" spans="1:11" ht="10.5">
      <c r="A16" s="184"/>
      <c r="B16" s="181"/>
      <c r="C16" s="181"/>
      <c r="D16" s="182"/>
      <c r="F16" s="174"/>
      <c r="G16" s="175"/>
      <c r="H16" s="175"/>
      <c r="I16" s="176"/>
      <c r="K16" s="91">
        <v>8</v>
      </c>
    </row>
    <row r="17" spans="1:11" ht="10.5">
      <c r="A17" s="180" t="s">
        <v>289</v>
      </c>
      <c r="B17" s="181"/>
      <c r="C17" s="181"/>
      <c r="D17" s="182"/>
      <c r="F17" s="174"/>
      <c r="G17" s="175"/>
      <c r="H17" s="175"/>
      <c r="I17" s="176"/>
      <c r="K17" s="91">
        <v>9</v>
      </c>
    </row>
    <row r="18" spans="1:11" ht="10.5">
      <c r="A18" s="180" t="s">
        <v>290</v>
      </c>
      <c r="B18" s="181"/>
      <c r="C18" s="181"/>
      <c r="D18" s="182"/>
      <c r="F18" s="174"/>
      <c r="G18" s="175"/>
      <c r="H18" s="175"/>
      <c r="I18" s="176"/>
      <c r="K18" s="91">
        <v>10</v>
      </c>
    </row>
    <row r="19" spans="1:11" ht="10.5">
      <c r="A19" s="180" t="s">
        <v>291</v>
      </c>
      <c r="B19" s="181"/>
      <c r="C19" s="181"/>
      <c r="D19" s="182"/>
      <c r="F19" s="174"/>
      <c r="G19" s="175"/>
      <c r="H19" s="175"/>
      <c r="I19" s="176"/>
      <c r="K19" s="91">
        <v>11</v>
      </c>
    </row>
    <row r="20" spans="1:11" ht="10.5">
      <c r="A20" s="180" t="s">
        <v>292</v>
      </c>
      <c r="B20" s="181"/>
      <c r="C20" s="181"/>
      <c r="D20" s="182"/>
      <c r="F20" s="174"/>
      <c r="G20" s="175"/>
      <c r="H20" s="175"/>
      <c r="I20" s="176"/>
      <c r="K20" s="91">
        <v>12</v>
      </c>
    </row>
    <row r="21" spans="1:11" ht="10.5">
      <c r="A21" s="180" t="s">
        <v>293</v>
      </c>
      <c r="B21" s="181"/>
      <c r="C21" s="181"/>
      <c r="D21" s="182"/>
      <c r="F21" s="174"/>
      <c r="G21" s="175"/>
      <c r="H21" s="175"/>
      <c r="I21" s="176"/>
      <c r="K21" s="91">
        <v>13</v>
      </c>
    </row>
    <row r="22" spans="1:11" ht="38.25" customHeight="1" thickBot="1">
      <c r="A22" s="185" t="s">
        <v>153</v>
      </c>
      <c r="B22" s="186"/>
      <c r="C22" s="187"/>
      <c r="D22" s="188"/>
      <c r="F22" s="174"/>
      <c r="G22" s="175"/>
      <c r="H22" s="175"/>
      <c r="I22" s="176"/>
      <c r="K22" s="91">
        <v>14</v>
      </c>
    </row>
    <row r="23" spans="6:11" ht="10.5">
      <c r="F23" s="174"/>
      <c r="G23" s="175"/>
      <c r="H23" s="175"/>
      <c r="I23" s="176"/>
      <c r="K23" s="91">
        <v>15</v>
      </c>
    </row>
    <row r="24" spans="1:11" ht="10.5">
      <c r="A24" s="174" t="s">
        <v>35</v>
      </c>
      <c r="F24" s="174"/>
      <c r="G24" s="175"/>
      <c r="H24" s="175"/>
      <c r="I24" s="176"/>
      <c r="K24" s="91">
        <v>16</v>
      </c>
    </row>
    <row r="25" spans="6:11" ht="10.5">
      <c r="F25" s="174"/>
      <c r="G25" s="175"/>
      <c r="H25" s="175"/>
      <c r="I25" s="176"/>
      <c r="K25" s="91">
        <v>17</v>
      </c>
    </row>
    <row r="26" spans="1:11" ht="10.5">
      <c r="A26" s="174" t="s">
        <v>336</v>
      </c>
      <c r="F26" s="174"/>
      <c r="G26" s="175"/>
      <c r="H26" s="175"/>
      <c r="I26" s="176"/>
      <c r="K26" s="91">
        <v>18</v>
      </c>
    </row>
    <row r="27" spans="1:9" ht="10.5">
      <c r="A27" s="174" t="s">
        <v>21</v>
      </c>
      <c r="B27" s="175" t="s">
        <v>349</v>
      </c>
      <c r="D27" s="176">
        <v>30</v>
      </c>
      <c r="F27" s="174"/>
      <c r="G27" s="175"/>
      <c r="H27" s="175"/>
      <c r="I27" s="176"/>
    </row>
    <row r="28" spans="1:9" ht="10.5">
      <c r="A28" s="174" t="s">
        <v>22</v>
      </c>
      <c r="B28" s="175" t="s">
        <v>350</v>
      </c>
      <c r="D28" s="176">
        <v>51</v>
      </c>
      <c r="F28" s="174"/>
      <c r="G28" s="175"/>
      <c r="H28" s="175"/>
      <c r="I28" s="176"/>
    </row>
    <row r="29" spans="1:9" ht="10.5">
      <c r="A29" s="174" t="s">
        <v>23</v>
      </c>
      <c r="B29" s="175" t="s">
        <v>351</v>
      </c>
      <c r="D29" s="176">
        <v>51</v>
      </c>
      <c r="F29" s="174"/>
      <c r="G29" s="175"/>
      <c r="H29" s="175"/>
      <c r="I29" s="176"/>
    </row>
    <row r="30" spans="1:9" ht="10.5">
      <c r="A30" s="174" t="s">
        <v>24</v>
      </c>
      <c r="B30" s="175" t="s">
        <v>352</v>
      </c>
      <c r="D30" s="176">
        <v>33</v>
      </c>
      <c r="F30" s="174"/>
      <c r="G30" s="175"/>
      <c r="H30" s="175"/>
      <c r="I30" s="176"/>
    </row>
    <row r="31" spans="1:9" ht="10.5">
      <c r="A31" s="174" t="s">
        <v>25</v>
      </c>
      <c r="B31" s="175" t="s">
        <v>353</v>
      </c>
      <c r="D31" s="176">
        <v>49</v>
      </c>
      <c r="F31" s="174"/>
      <c r="G31" s="175"/>
      <c r="H31" s="175"/>
      <c r="I31" s="176"/>
    </row>
    <row r="32" spans="1:11" ht="10.5">
      <c r="A32" s="174" t="s">
        <v>26</v>
      </c>
      <c r="B32" s="175" t="s">
        <v>158</v>
      </c>
      <c r="D32" s="176">
        <v>27</v>
      </c>
      <c r="F32" s="174"/>
      <c r="G32" s="175"/>
      <c r="H32" s="175"/>
      <c r="I32" s="176"/>
      <c r="K32" s="91">
        <v>19</v>
      </c>
    </row>
    <row r="33" spans="1:11" ht="10.5">
      <c r="A33" s="174" t="s">
        <v>27</v>
      </c>
      <c r="B33" s="175" t="s">
        <v>159</v>
      </c>
      <c r="D33" s="176">
        <v>31.5</v>
      </c>
      <c r="F33" s="174"/>
      <c r="G33" s="175"/>
      <c r="H33" s="175"/>
      <c r="I33" s="176"/>
      <c r="K33" s="91">
        <v>20</v>
      </c>
    </row>
    <row r="34" spans="1:11" ht="10.5">
      <c r="A34" s="174" t="s">
        <v>28</v>
      </c>
      <c r="B34" s="175" t="s">
        <v>160</v>
      </c>
      <c r="D34" s="176">
        <v>33</v>
      </c>
      <c r="F34" s="174"/>
      <c r="G34" s="175"/>
      <c r="H34" s="175"/>
      <c r="I34" s="176"/>
      <c r="K34" s="91">
        <v>21</v>
      </c>
    </row>
    <row r="35" spans="1:11" ht="10.5">
      <c r="A35" s="174" t="s">
        <v>29</v>
      </c>
      <c r="B35" s="175" t="s">
        <v>161</v>
      </c>
      <c r="D35" s="176">
        <v>41.5</v>
      </c>
      <c r="F35" s="174"/>
      <c r="G35" s="175"/>
      <c r="H35" s="175"/>
      <c r="I35" s="176"/>
      <c r="K35" s="91">
        <v>22</v>
      </c>
    </row>
    <row r="36" spans="1:11" ht="10.5">
      <c r="A36" s="174" t="s">
        <v>30</v>
      </c>
      <c r="B36" s="175" t="s">
        <v>162</v>
      </c>
      <c r="D36" s="176">
        <v>61.5</v>
      </c>
      <c r="F36" s="174"/>
      <c r="G36" s="175"/>
      <c r="H36" s="175"/>
      <c r="I36" s="176"/>
      <c r="K36" s="91">
        <v>23</v>
      </c>
    </row>
    <row r="37" spans="1:11" ht="10.5">
      <c r="A37" s="174" t="s">
        <v>31</v>
      </c>
      <c r="B37" s="175" t="s">
        <v>354</v>
      </c>
      <c r="D37" s="176">
        <v>26</v>
      </c>
      <c r="F37" s="174"/>
      <c r="G37" s="175"/>
      <c r="H37" s="175"/>
      <c r="I37" s="176"/>
      <c r="K37" s="91">
        <v>24</v>
      </c>
    </row>
    <row r="38" spans="1:11" ht="10.5">
      <c r="A38" s="174" t="s">
        <v>32</v>
      </c>
      <c r="B38" s="175" t="s">
        <v>355</v>
      </c>
      <c r="D38" s="176">
        <v>49</v>
      </c>
      <c r="F38" s="174"/>
      <c r="G38" s="175"/>
      <c r="H38" s="175"/>
      <c r="I38" s="176"/>
      <c r="K38" s="91">
        <v>25</v>
      </c>
    </row>
    <row r="39" spans="1:11" ht="10.5">
      <c r="A39" s="174" t="s">
        <v>33</v>
      </c>
      <c r="B39" s="175" t="s">
        <v>356</v>
      </c>
      <c r="D39" s="176">
        <v>26</v>
      </c>
      <c r="F39" s="174"/>
      <c r="G39" s="175"/>
      <c r="H39" s="175"/>
      <c r="I39" s="176"/>
      <c r="K39" s="91">
        <v>26</v>
      </c>
    </row>
    <row r="40" spans="1:11" ht="10.5">
      <c r="A40" s="174" t="s">
        <v>34</v>
      </c>
      <c r="B40" s="175" t="s">
        <v>357</v>
      </c>
      <c r="D40" s="176">
        <v>35</v>
      </c>
      <c r="F40" s="174"/>
      <c r="G40" s="175"/>
      <c r="H40" s="175"/>
      <c r="I40" s="176"/>
      <c r="K40" s="91">
        <v>27</v>
      </c>
    </row>
    <row r="41" spans="1:11" ht="10.5">
      <c r="A41" s="174" t="s">
        <v>359</v>
      </c>
      <c r="B41" s="175" t="s">
        <v>358</v>
      </c>
      <c r="D41" s="176">
        <v>55</v>
      </c>
      <c r="F41" s="174"/>
      <c r="G41" s="175"/>
      <c r="H41" s="175"/>
      <c r="I41" s="176"/>
      <c r="K41" s="91">
        <v>28</v>
      </c>
    </row>
    <row r="42" spans="1:11" ht="10.5">
      <c r="A42" s="174" t="s">
        <v>360</v>
      </c>
      <c r="B42" s="175" t="s">
        <v>163</v>
      </c>
      <c r="D42" s="176">
        <v>48</v>
      </c>
      <c r="F42" s="174"/>
      <c r="G42" s="175"/>
      <c r="H42" s="175"/>
      <c r="I42" s="176"/>
      <c r="K42" s="91">
        <v>29</v>
      </c>
    </row>
    <row r="43" spans="1:11" ht="10.5">
      <c r="A43" s="174" t="s">
        <v>361</v>
      </c>
      <c r="B43" s="175" t="s">
        <v>164</v>
      </c>
      <c r="D43" s="176">
        <v>58</v>
      </c>
      <c r="F43" s="175"/>
      <c r="G43" s="175"/>
      <c r="H43" s="175"/>
      <c r="I43" s="189"/>
      <c r="K43" s="91">
        <v>30</v>
      </c>
    </row>
    <row r="44" spans="1:9" ht="10.5">
      <c r="A44" s="174" t="s">
        <v>362</v>
      </c>
      <c r="B44" s="175" t="s">
        <v>369</v>
      </c>
      <c r="D44" s="176">
        <v>85</v>
      </c>
      <c r="F44" s="175"/>
      <c r="G44" s="175"/>
      <c r="H44" s="175"/>
      <c r="I44" s="189"/>
    </row>
    <row r="45" spans="1:11" ht="10.5">
      <c r="A45" s="174" t="s">
        <v>363</v>
      </c>
      <c r="B45" s="175" t="s">
        <v>165</v>
      </c>
      <c r="D45" s="176">
        <v>48</v>
      </c>
      <c r="F45" s="175"/>
      <c r="G45" s="175"/>
      <c r="H45" s="175"/>
      <c r="I45" s="189"/>
      <c r="K45" s="91">
        <v>31</v>
      </c>
    </row>
    <row r="46" spans="1:11" ht="10.5">
      <c r="A46" s="174" t="s">
        <v>364</v>
      </c>
      <c r="B46" s="175" t="s">
        <v>166</v>
      </c>
      <c r="D46" s="176">
        <v>58</v>
      </c>
      <c r="F46" s="175"/>
      <c r="G46" s="175"/>
      <c r="H46" s="175"/>
      <c r="I46" s="189"/>
      <c r="K46" s="91">
        <v>32</v>
      </c>
    </row>
    <row r="47" spans="1:11" ht="10.5">
      <c r="A47" s="174" t="s">
        <v>365</v>
      </c>
      <c r="B47" s="175" t="s">
        <v>167</v>
      </c>
      <c r="D47" s="176">
        <v>7.5</v>
      </c>
      <c r="F47" s="175"/>
      <c r="G47" s="175"/>
      <c r="H47" s="175"/>
      <c r="I47" s="189"/>
      <c r="K47" s="91">
        <v>33</v>
      </c>
    </row>
    <row r="48" spans="1:11" ht="10.5">
      <c r="A48" s="174" t="s">
        <v>366</v>
      </c>
      <c r="B48" s="175" t="s">
        <v>168</v>
      </c>
      <c r="D48" s="176">
        <v>9.5</v>
      </c>
      <c r="F48" s="175"/>
      <c r="G48" s="175"/>
      <c r="H48" s="175"/>
      <c r="I48" s="189"/>
      <c r="K48" s="91">
        <v>34</v>
      </c>
    </row>
    <row r="49" spans="1:11" ht="10.5">
      <c r="A49" s="174" t="s">
        <v>367</v>
      </c>
      <c r="B49" s="175" t="s">
        <v>370</v>
      </c>
      <c r="D49" s="176">
        <v>8.5</v>
      </c>
      <c r="F49" s="175"/>
      <c r="G49" s="175"/>
      <c r="H49" s="175"/>
      <c r="I49" s="189"/>
      <c r="K49" s="91">
        <v>35</v>
      </c>
    </row>
    <row r="50" spans="1:9" ht="10.5">
      <c r="A50" s="174" t="s">
        <v>368</v>
      </c>
      <c r="B50" s="175" t="s">
        <v>371</v>
      </c>
      <c r="D50" s="176">
        <v>8.5</v>
      </c>
      <c r="F50" s="175"/>
      <c r="G50" s="175"/>
      <c r="H50" s="175"/>
      <c r="I50" s="189"/>
    </row>
    <row r="51" spans="1:11" ht="10.5">
      <c r="A51" s="174" t="s">
        <v>373</v>
      </c>
      <c r="B51" s="175" t="s">
        <v>372</v>
      </c>
      <c r="D51" s="176">
        <v>9.5</v>
      </c>
      <c r="F51" s="175"/>
      <c r="G51" s="175"/>
      <c r="H51" s="175"/>
      <c r="I51" s="189"/>
      <c r="K51" s="91">
        <v>36</v>
      </c>
    </row>
    <row r="52" spans="1:9" ht="10.5">
      <c r="A52" s="175" t="s">
        <v>374</v>
      </c>
      <c r="B52" s="175" t="s">
        <v>376</v>
      </c>
      <c r="D52" s="176">
        <v>12</v>
      </c>
      <c r="F52" s="175"/>
      <c r="G52" s="175"/>
      <c r="H52" s="175"/>
      <c r="I52" s="189"/>
    </row>
    <row r="53" spans="1:11" ht="10.5">
      <c r="A53" s="1" t="s">
        <v>375</v>
      </c>
      <c r="B53" s="175" t="s">
        <v>169</v>
      </c>
      <c r="D53" s="176">
        <v>20</v>
      </c>
      <c r="F53" s="175"/>
      <c r="G53" s="175"/>
      <c r="H53" s="175"/>
      <c r="I53" s="189"/>
      <c r="K53" s="91">
        <v>37</v>
      </c>
    </row>
    <row r="54" spans="1:11" ht="10.5">
      <c r="A54" s="174" t="s">
        <v>35</v>
      </c>
      <c r="F54" s="175"/>
      <c r="G54" s="175"/>
      <c r="H54" s="175"/>
      <c r="I54" s="189"/>
      <c r="K54" s="91">
        <v>38</v>
      </c>
    </row>
    <row r="55" spans="6:11" ht="10.5">
      <c r="F55" s="175"/>
      <c r="G55" s="175"/>
      <c r="H55" s="175"/>
      <c r="I55" s="189"/>
      <c r="K55" s="91">
        <v>39</v>
      </c>
    </row>
    <row r="56" spans="1:11" ht="10.5">
      <c r="A56" s="174" t="s">
        <v>337</v>
      </c>
      <c r="F56" s="175"/>
      <c r="G56" s="175"/>
      <c r="H56" s="175"/>
      <c r="I56" s="189"/>
      <c r="K56" s="91">
        <v>40</v>
      </c>
    </row>
    <row r="57" spans="1:11" ht="10.5">
      <c r="A57" s="174" t="s">
        <v>36</v>
      </c>
      <c r="B57" s="175" t="s">
        <v>170</v>
      </c>
      <c r="D57" s="176">
        <v>160</v>
      </c>
      <c r="F57" s="175"/>
      <c r="G57" s="175"/>
      <c r="H57" s="175"/>
      <c r="I57" s="189"/>
      <c r="K57" s="91">
        <v>41</v>
      </c>
    </row>
    <row r="58" spans="1:11" ht="10.5">
      <c r="A58" s="174" t="s">
        <v>37</v>
      </c>
      <c r="B58" s="175" t="s">
        <v>171</v>
      </c>
      <c r="D58" s="176">
        <v>44</v>
      </c>
      <c r="F58" s="175"/>
      <c r="G58" s="175"/>
      <c r="H58" s="175"/>
      <c r="I58" s="189"/>
      <c r="K58" s="91">
        <v>42</v>
      </c>
    </row>
    <row r="59" spans="1:11" ht="10.5">
      <c r="A59" s="174" t="s">
        <v>38</v>
      </c>
      <c r="B59" s="175" t="s">
        <v>172</v>
      </c>
      <c r="D59" s="176">
        <v>1.35</v>
      </c>
      <c r="F59" s="175"/>
      <c r="G59" s="175"/>
      <c r="H59" s="175"/>
      <c r="I59" s="189"/>
      <c r="K59" s="91">
        <v>43</v>
      </c>
    </row>
    <row r="60" spans="1:11" ht="10.5">
      <c r="A60" s="174" t="s">
        <v>39</v>
      </c>
      <c r="B60" s="175" t="s">
        <v>173</v>
      </c>
      <c r="D60" s="176">
        <v>135</v>
      </c>
      <c r="F60" s="175"/>
      <c r="G60" s="175"/>
      <c r="H60" s="175"/>
      <c r="I60" s="189"/>
      <c r="K60" s="91">
        <v>44</v>
      </c>
    </row>
    <row r="61" spans="1:11" ht="10.5">
      <c r="A61" s="174" t="s">
        <v>40</v>
      </c>
      <c r="B61" s="175" t="s">
        <v>174</v>
      </c>
      <c r="D61" s="176">
        <v>165</v>
      </c>
      <c r="F61" s="175"/>
      <c r="G61" s="175"/>
      <c r="H61" s="175"/>
      <c r="I61" s="189"/>
      <c r="K61" s="91">
        <v>45</v>
      </c>
    </row>
    <row r="62" spans="1:11" ht="10.5">
      <c r="A62" s="174" t="s">
        <v>41</v>
      </c>
      <c r="B62" s="175" t="s">
        <v>311</v>
      </c>
      <c r="D62" s="176">
        <v>165</v>
      </c>
      <c r="F62" s="175"/>
      <c r="G62" s="175"/>
      <c r="H62" s="175"/>
      <c r="I62" s="189"/>
      <c r="K62" s="91">
        <v>46</v>
      </c>
    </row>
    <row r="63" spans="1:11" ht="10.5">
      <c r="A63" s="174" t="s">
        <v>312</v>
      </c>
      <c r="B63" s="175" t="s">
        <v>313</v>
      </c>
      <c r="D63" s="176">
        <v>275</v>
      </c>
      <c r="F63" s="175"/>
      <c r="G63" s="175"/>
      <c r="H63" s="175"/>
      <c r="I63" s="189"/>
      <c r="K63" s="91">
        <v>47</v>
      </c>
    </row>
    <row r="64" spans="1:11" ht="10.5">
      <c r="A64" s="174" t="s">
        <v>314</v>
      </c>
      <c r="B64" s="175" t="s">
        <v>315</v>
      </c>
      <c r="D64" s="176">
        <v>50</v>
      </c>
      <c r="F64" s="175"/>
      <c r="G64" s="175"/>
      <c r="H64" s="175"/>
      <c r="I64" s="189"/>
      <c r="K64" s="91">
        <v>48</v>
      </c>
    </row>
    <row r="65" spans="1:11" ht="10.5">
      <c r="A65" s="174" t="s">
        <v>316</v>
      </c>
      <c r="B65" s="175" t="s">
        <v>317</v>
      </c>
      <c r="D65" s="176">
        <v>225</v>
      </c>
      <c r="F65" s="175"/>
      <c r="G65" s="175"/>
      <c r="H65" s="175"/>
      <c r="I65" s="189"/>
      <c r="K65" s="91">
        <v>49</v>
      </c>
    </row>
    <row r="66" spans="1:11" ht="10.5">
      <c r="A66" s="174" t="s">
        <v>42</v>
      </c>
      <c r="B66" s="175" t="s">
        <v>377</v>
      </c>
      <c r="D66" s="176">
        <v>160</v>
      </c>
      <c r="F66" s="175"/>
      <c r="G66" s="175"/>
      <c r="H66" s="175"/>
      <c r="I66" s="189"/>
      <c r="K66" s="91">
        <v>50</v>
      </c>
    </row>
    <row r="67" spans="1:11" ht="10.5">
      <c r="A67" s="174" t="s">
        <v>43</v>
      </c>
      <c r="B67" s="175" t="s">
        <v>175</v>
      </c>
      <c r="D67" s="176">
        <v>135</v>
      </c>
      <c r="F67" s="175"/>
      <c r="G67" s="175"/>
      <c r="H67" s="175"/>
      <c r="I67" s="189"/>
      <c r="K67" s="91">
        <v>51</v>
      </c>
    </row>
    <row r="68" spans="1:11" ht="10.5">
      <c r="A68" s="174" t="s">
        <v>44</v>
      </c>
      <c r="B68" s="175" t="s">
        <v>176</v>
      </c>
      <c r="D68" s="176">
        <v>90</v>
      </c>
      <c r="F68" s="175"/>
      <c r="G68" s="175"/>
      <c r="H68" s="175"/>
      <c r="I68" s="189"/>
      <c r="K68" s="91">
        <v>52</v>
      </c>
    </row>
    <row r="69" spans="1:11" ht="10.5">
      <c r="A69" s="174" t="s">
        <v>45</v>
      </c>
      <c r="B69" s="175" t="s">
        <v>177</v>
      </c>
      <c r="D69" s="176">
        <v>3.3</v>
      </c>
      <c r="F69" s="175"/>
      <c r="G69" s="175"/>
      <c r="H69" s="175"/>
      <c r="I69" s="189"/>
      <c r="K69" s="91">
        <v>53</v>
      </c>
    </row>
    <row r="70" spans="1:11" ht="10.5">
      <c r="A70" s="174" t="s">
        <v>46</v>
      </c>
      <c r="B70" s="175" t="s">
        <v>178</v>
      </c>
      <c r="D70" s="176">
        <v>165</v>
      </c>
      <c r="F70" s="175"/>
      <c r="G70" s="175"/>
      <c r="H70" s="175"/>
      <c r="I70" s="189"/>
      <c r="K70" s="91">
        <v>54</v>
      </c>
    </row>
    <row r="71" spans="1:11" ht="10.5">
      <c r="A71" s="174" t="s">
        <v>35</v>
      </c>
      <c r="F71" s="175"/>
      <c r="G71" s="175"/>
      <c r="H71" s="175"/>
      <c r="I71" s="189"/>
      <c r="K71" s="91">
        <v>55</v>
      </c>
    </row>
    <row r="72" spans="6:11" ht="10.5">
      <c r="F72" s="175"/>
      <c r="G72" s="175"/>
      <c r="H72" s="175"/>
      <c r="I72" s="189"/>
      <c r="K72" s="91">
        <v>56</v>
      </c>
    </row>
    <row r="73" spans="1:11" ht="10.5">
      <c r="A73" s="174" t="s">
        <v>338</v>
      </c>
      <c r="F73" s="175"/>
      <c r="G73" s="175"/>
      <c r="H73" s="175"/>
      <c r="I73" s="189"/>
      <c r="K73" s="91">
        <v>57</v>
      </c>
    </row>
    <row r="74" spans="1:11" ht="10.5">
      <c r="A74" s="174" t="s">
        <v>47</v>
      </c>
      <c r="B74" s="175" t="s">
        <v>325</v>
      </c>
      <c r="D74" s="176">
        <v>1.95</v>
      </c>
      <c r="F74" s="175"/>
      <c r="G74" s="175"/>
      <c r="H74" s="175"/>
      <c r="I74" s="189"/>
      <c r="K74" s="91">
        <v>58</v>
      </c>
    </row>
    <row r="75" spans="1:11" ht="10.5">
      <c r="A75" s="174" t="s">
        <v>48</v>
      </c>
      <c r="B75" s="175" t="s">
        <v>179</v>
      </c>
      <c r="D75" s="176">
        <v>1.95</v>
      </c>
      <c r="F75" s="175"/>
      <c r="G75" s="175"/>
      <c r="H75" s="175"/>
      <c r="I75" s="189"/>
      <c r="K75" s="91">
        <v>59</v>
      </c>
    </row>
    <row r="76" spans="1:11" ht="10.5">
      <c r="A76" s="174" t="s">
        <v>49</v>
      </c>
      <c r="B76" s="175" t="s">
        <v>180</v>
      </c>
      <c r="D76" s="176">
        <v>1.95</v>
      </c>
      <c r="F76" s="175"/>
      <c r="G76" s="175"/>
      <c r="H76" s="175"/>
      <c r="I76" s="189"/>
      <c r="K76" s="91">
        <v>60</v>
      </c>
    </row>
    <row r="77" spans="1:11" ht="10.5">
      <c r="A77" s="174" t="s">
        <v>50</v>
      </c>
      <c r="B77" s="175" t="s">
        <v>181</v>
      </c>
      <c r="D77" s="176">
        <v>1.95</v>
      </c>
      <c r="F77" s="175"/>
      <c r="G77" s="175"/>
      <c r="H77" s="175"/>
      <c r="I77" s="189"/>
      <c r="K77" s="91">
        <v>61</v>
      </c>
    </row>
    <row r="78" spans="1:11" ht="10.5">
      <c r="A78" s="174" t="s">
        <v>51</v>
      </c>
      <c r="B78" s="175" t="s">
        <v>182</v>
      </c>
      <c r="D78" s="176">
        <v>1.95</v>
      </c>
      <c r="F78" s="175"/>
      <c r="G78" s="175"/>
      <c r="H78" s="175"/>
      <c r="I78" s="189"/>
      <c r="K78" s="91">
        <v>62</v>
      </c>
    </row>
    <row r="79" spans="1:11" ht="10.5">
      <c r="A79" s="174" t="s">
        <v>52</v>
      </c>
      <c r="B79" s="175" t="s">
        <v>183</v>
      </c>
      <c r="D79" s="176">
        <v>1.75</v>
      </c>
      <c r="F79" s="175"/>
      <c r="G79" s="175"/>
      <c r="H79" s="175"/>
      <c r="I79" s="189"/>
      <c r="K79" s="91">
        <v>63</v>
      </c>
    </row>
    <row r="80" spans="1:11" ht="10.5">
      <c r="A80" s="174" t="s">
        <v>53</v>
      </c>
      <c r="B80" s="175" t="s">
        <v>184</v>
      </c>
      <c r="D80" s="176">
        <v>1.75</v>
      </c>
      <c r="F80" s="175"/>
      <c r="G80" s="175"/>
      <c r="H80" s="175"/>
      <c r="I80" s="189"/>
      <c r="K80" s="91">
        <v>64</v>
      </c>
    </row>
    <row r="81" spans="1:11" ht="10.5">
      <c r="A81" s="174" t="s">
        <v>54</v>
      </c>
      <c r="B81" s="175" t="s">
        <v>185</v>
      </c>
      <c r="D81" s="176">
        <v>1.95</v>
      </c>
      <c r="F81" s="175"/>
      <c r="G81" s="175"/>
      <c r="H81" s="175"/>
      <c r="I81" s="189"/>
      <c r="K81" s="91">
        <v>65</v>
      </c>
    </row>
    <row r="82" spans="1:11" ht="10.5">
      <c r="A82" s="174" t="s">
        <v>55</v>
      </c>
      <c r="B82" s="175" t="s">
        <v>186</v>
      </c>
      <c r="D82" s="176">
        <v>1.95</v>
      </c>
      <c r="F82" s="175"/>
      <c r="G82" s="175"/>
      <c r="H82" s="175"/>
      <c r="I82" s="189"/>
      <c r="K82" s="91">
        <v>66</v>
      </c>
    </row>
    <row r="83" spans="1:11" ht="10.5">
      <c r="A83" s="174" t="s">
        <v>56</v>
      </c>
      <c r="B83" s="175" t="s">
        <v>187</v>
      </c>
      <c r="D83" s="176">
        <v>1.95</v>
      </c>
      <c r="F83" s="175"/>
      <c r="G83" s="175"/>
      <c r="H83" s="175"/>
      <c r="I83" s="189"/>
      <c r="K83" s="91">
        <v>67</v>
      </c>
    </row>
    <row r="84" spans="1:11" ht="10.5">
      <c r="A84" s="174" t="s">
        <v>57</v>
      </c>
      <c r="B84" s="175" t="s">
        <v>188</v>
      </c>
      <c r="D84" s="176">
        <v>1.95</v>
      </c>
      <c r="F84" s="175"/>
      <c r="G84" s="175"/>
      <c r="H84" s="175"/>
      <c r="I84" s="189"/>
      <c r="K84" s="91">
        <v>68</v>
      </c>
    </row>
    <row r="85" spans="1:11" ht="10.5">
      <c r="A85" s="174" t="s">
        <v>58</v>
      </c>
      <c r="B85" s="175" t="s">
        <v>189</v>
      </c>
      <c r="D85" s="176">
        <v>1.95</v>
      </c>
      <c r="F85" s="175"/>
      <c r="G85" s="175"/>
      <c r="H85" s="175"/>
      <c r="I85" s="189"/>
      <c r="K85" s="91">
        <v>69</v>
      </c>
    </row>
    <row r="86" spans="1:11" ht="10.5">
      <c r="A86" s="174" t="s">
        <v>59</v>
      </c>
      <c r="B86" s="175" t="s">
        <v>190</v>
      </c>
      <c r="D86" s="176">
        <v>2.5</v>
      </c>
      <c r="F86" s="175"/>
      <c r="G86" s="175"/>
      <c r="H86" s="175"/>
      <c r="I86" s="189"/>
      <c r="K86" s="91">
        <v>70</v>
      </c>
    </row>
    <row r="87" spans="1:11" ht="10.5">
      <c r="A87" s="174" t="s">
        <v>60</v>
      </c>
      <c r="B87" s="175" t="s">
        <v>191</v>
      </c>
      <c r="D87" s="176">
        <v>5</v>
      </c>
      <c r="F87" s="175"/>
      <c r="G87" s="175"/>
      <c r="H87" s="175"/>
      <c r="I87" s="189"/>
      <c r="K87" s="91">
        <v>71</v>
      </c>
    </row>
    <row r="88" spans="1:11" ht="10.5">
      <c r="A88" s="174" t="s">
        <v>61</v>
      </c>
      <c r="B88" s="175" t="s">
        <v>192</v>
      </c>
      <c r="D88" s="176">
        <v>4.5</v>
      </c>
      <c r="F88" s="175"/>
      <c r="G88" s="175"/>
      <c r="H88" s="175"/>
      <c r="I88" s="189"/>
      <c r="K88" s="91">
        <v>72</v>
      </c>
    </row>
    <row r="89" spans="1:11" ht="10.5">
      <c r="A89" s="174" t="s">
        <v>62</v>
      </c>
      <c r="B89" s="175" t="s">
        <v>193</v>
      </c>
      <c r="D89" s="176">
        <v>3</v>
      </c>
      <c r="F89" s="175"/>
      <c r="G89" s="175"/>
      <c r="H89" s="175"/>
      <c r="I89" s="189"/>
      <c r="K89" s="91">
        <v>73</v>
      </c>
    </row>
    <row r="90" spans="1:11" ht="10.5">
      <c r="A90" s="174" t="s">
        <v>63</v>
      </c>
      <c r="B90" s="175" t="s">
        <v>194</v>
      </c>
      <c r="D90" s="176">
        <v>5</v>
      </c>
      <c r="F90" s="175"/>
      <c r="G90" s="175"/>
      <c r="H90" s="175"/>
      <c r="I90" s="189"/>
      <c r="K90" s="91">
        <v>74</v>
      </c>
    </row>
    <row r="91" spans="1:11" ht="10.5">
      <c r="A91" s="174" t="s">
        <v>64</v>
      </c>
      <c r="B91" s="175" t="s">
        <v>195</v>
      </c>
      <c r="D91" s="176">
        <v>6</v>
      </c>
      <c r="F91" s="175"/>
      <c r="G91" s="175"/>
      <c r="H91" s="175"/>
      <c r="I91" s="189"/>
      <c r="K91" s="91">
        <v>75</v>
      </c>
    </row>
    <row r="92" spans="1:11" ht="10.5">
      <c r="A92" s="174" t="s">
        <v>65</v>
      </c>
      <c r="B92" s="175" t="s">
        <v>196</v>
      </c>
      <c r="D92" s="176">
        <v>10</v>
      </c>
      <c r="F92" s="175"/>
      <c r="G92" s="175"/>
      <c r="H92" s="175"/>
      <c r="I92" s="189"/>
      <c r="K92" s="91">
        <v>76</v>
      </c>
    </row>
    <row r="93" spans="1:11" ht="10.5">
      <c r="A93" s="174" t="s">
        <v>66</v>
      </c>
      <c r="B93" s="175" t="s">
        <v>197</v>
      </c>
      <c r="D93" s="176">
        <v>1.95</v>
      </c>
      <c r="F93" s="175"/>
      <c r="G93" s="175"/>
      <c r="H93" s="175"/>
      <c r="I93" s="189"/>
      <c r="K93" s="91">
        <v>77</v>
      </c>
    </row>
    <row r="94" spans="1:11" ht="10.5">
      <c r="A94" s="174" t="s">
        <v>67</v>
      </c>
      <c r="B94" s="175" t="s">
        <v>198</v>
      </c>
      <c r="D94" s="176">
        <v>7</v>
      </c>
      <c r="F94" s="175"/>
      <c r="G94" s="175"/>
      <c r="H94" s="175"/>
      <c r="I94" s="189"/>
      <c r="K94" s="91">
        <v>78</v>
      </c>
    </row>
    <row r="95" spans="1:11" ht="10.5">
      <c r="A95" s="174" t="s">
        <v>68</v>
      </c>
      <c r="B95" s="175" t="s">
        <v>199</v>
      </c>
      <c r="D95" s="176">
        <v>1.95</v>
      </c>
      <c r="F95" s="175"/>
      <c r="G95" s="175"/>
      <c r="H95" s="175"/>
      <c r="I95" s="189"/>
      <c r="K95" s="91">
        <v>79</v>
      </c>
    </row>
    <row r="96" spans="1:11" ht="10.5">
      <c r="A96" s="174" t="s">
        <v>69</v>
      </c>
      <c r="B96" s="175" t="s">
        <v>200</v>
      </c>
      <c r="D96" s="176">
        <v>3</v>
      </c>
      <c r="F96" s="175"/>
      <c r="G96" s="175"/>
      <c r="H96" s="175"/>
      <c r="I96" s="189"/>
      <c r="K96" s="91">
        <v>80</v>
      </c>
    </row>
    <row r="97" spans="1:11" ht="10.5">
      <c r="A97" s="174" t="s">
        <v>70</v>
      </c>
      <c r="B97" s="175" t="s">
        <v>201</v>
      </c>
      <c r="D97" s="176">
        <v>1.35</v>
      </c>
      <c r="F97" s="175"/>
      <c r="G97" s="175"/>
      <c r="H97" s="175"/>
      <c r="I97" s="189"/>
      <c r="K97" s="91">
        <v>81</v>
      </c>
    </row>
    <row r="98" spans="1:11" ht="10.5">
      <c r="A98" s="174" t="s">
        <v>71</v>
      </c>
      <c r="B98" s="175" t="s">
        <v>202</v>
      </c>
      <c r="D98" s="176">
        <v>5</v>
      </c>
      <c r="F98" s="175"/>
      <c r="G98" s="175"/>
      <c r="H98" s="175"/>
      <c r="I98" s="189"/>
      <c r="K98" s="91">
        <v>82</v>
      </c>
    </row>
    <row r="99" spans="1:11" ht="10.5">
      <c r="A99" s="174" t="s">
        <v>35</v>
      </c>
      <c r="F99" s="175"/>
      <c r="G99" s="175"/>
      <c r="H99" s="175"/>
      <c r="I99" s="189"/>
      <c r="K99" s="91">
        <v>83</v>
      </c>
    </row>
    <row r="100" spans="6:11" ht="10.5">
      <c r="F100" s="175"/>
      <c r="G100" s="175"/>
      <c r="H100" s="175"/>
      <c r="I100" s="189"/>
      <c r="K100" s="91">
        <v>84</v>
      </c>
    </row>
    <row r="101" spans="1:11" ht="10.5">
      <c r="A101" s="174" t="s">
        <v>339</v>
      </c>
      <c r="F101" s="175"/>
      <c r="G101" s="175"/>
      <c r="H101" s="175"/>
      <c r="I101" s="189"/>
      <c r="K101" s="91">
        <v>85</v>
      </c>
    </row>
    <row r="102" spans="1:11" ht="10.5">
      <c r="A102" s="174" t="s">
        <v>72</v>
      </c>
      <c r="B102" s="175" t="s">
        <v>203</v>
      </c>
      <c r="D102" s="176">
        <v>1.1</v>
      </c>
      <c r="F102" s="175"/>
      <c r="G102" s="175"/>
      <c r="H102" s="175"/>
      <c r="I102" s="189"/>
      <c r="K102" s="91">
        <v>86</v>
      </c>
    </row>
    <row r="103" spans="1:11" ht="10.5">
      <c r="A103" s="174" t="s">
        <v>73</v>
      </c>
      <c r="B103" s="175" t="s">
        <v>204</v>
      </c>
      <c r="D103" s="176">
        <v>1.1</v>
      </c>
      <c r="F103" s="175"/>
      <c r="G103" s="175"/>
      <c r="H103" s="175"/>
      <c r="I103" s="189"/>
      <c r="K103" s="91">
        <v>87</v>
      </c>
    </row>
    <row r="104" spans="1:11" ht="10.5">
      <c r="A104" s="174" t="s">
        <v>74</v>
      </c>
      <c r="B104" s="175" t="s">
        <v>205</v>
      </c>
      <c r="D104" s="176">
        <v>1.1</v>
      </c>
      <c r="F104" s="175"/>
      <c r="G104" s="175"/>
      <c r="H104" s="175"/>
      <c r="I104" s="189"/>
      <c r="K104" s="91">
        <v>88</v>
      </c>
    </row>
    <row r="105" spans="1:11" ht="10.5">
      <c r="A105" s="174" t="s">
        <v>75</v>
      </c>
      <c r="B105" s="175" t="s">
        <v>206</v>
      </c>
      <c r="D105" s="176">
        <v>1.1</v>
      </c>
      <c r="F105" s="175"/>
      <c r="G105" s="175"/>
      <c r="H105" s="175"/>
      <c r="I105" s="189"/>
      <c r="K105" s="91">
        <v>89</v>
      </c>
    </row>
    <row r="106" spans="1:11" ht="10.5">
      <c r="A106" s="174" t="s">
        <v>76</v>
      </c>
      <c r="B106" s="175" t="s">
        <v>207</v>
      </c>
      <c r="D106" s="176">
        <v>1.1</v>
      </c>
      <c r="F106" s="175"/>
      <c r="G106" s="175"/>
      <c r="H106" s="175"/>
      <c r="I106" s="189"/>
      <c r="K106" s="91">
        <v>90</v>
      </c>
    </row>
    <row r="107" spans="1:11" ht="10.5">
      <c r="A107" s="174" t="s">
        <v>77</v>
      </c>
      <c r="B107" s="175" t="s">
        <v>208</v>
      </c>
      <c r="D107" s="176">
        <v>1.1</v>
      </c>
      <c r="F107" s="175"/>
      <c r="G107" s="175"/>
      <c r="H107" s="175"/>
      <c r="I107" s="189"/>
      <c r="K107" s="91">
        <v>91</v>
      </c>
    </row>
    <row r="108" spans="1:11" ht="10.5">
      <c r="A108" s="174" t="s">
        <v>78</v>
      </c>
      <c r="B108" s="175" t="s">
        <v>209</v>
      </c>
      <c r="D108" s="176">
        <v>1.1</v>
      </c>
      <c r="F108" s="175"/>
      <c r="G108" s="175"/>
      <c r="H108" s="175"/>
      <c r="I108" s="189"/>
      <c r="K108" s="91">
        <v>92</v>
      </c>
    </row>
    <row r="109" spans="1:11" ht="10.5">
      <c r="A109" s="174" t="s">
        <v>79</v>
      </c>
      <c r="B109" s="175" t="s">
        <v>210</v>
      </c>
      <c r="D109" s="176">
        <v>1.1</v>
      </c>
      <c r="F109" s="175"/>
      <c r="G109" s="175"/>
      <c r="H109" s="175"/>
      <c r="I109" s="189"/>
      <c r="K109" s="91">
        <v>93</v>
      </c>
    </row>
    <row r="110" spans="1:11" ht="10.5">
      <c r="A110" s="174" t="s">
        <v>80</v>
      </c>
      <c r="B110" s="175" t="s">
        <v>211</v>
      </c>
      <c r="D110" s="176">
        <v>2.5</v>
      </c>
      <c r="F110" s="175"/>
      <c r="G110" s="175"/>
      <c r="H110" s="175"/>
      <c r="I110" s="189"/>
      <c r="K110" s="91">
        <v>94</v>
      </c>
    </row>
    <row r="111" spans="1:11" ht="10.5">
      <c r="A111" s="174" t="s">
        <v>81</v>
      </c>
      <c r="B111" s="175" t="s">
        <v>212</v>
      </c>
      <c r="D111" s="176">
        <v>2.5</v>
      </c>
      <c r="F111" s="175"/>
      <c r="G111" s="175"/>
      <c r="H111" s="175"/>
      <c r="I111" s="189"/>
      <c r="K111" s="91">
        <v>95</v>
      </c>
    </row>
    <row r="112" spans="1:11" ht="10.5">
      <c r="A112" s="174" t="s">
        <v>82</v>
      </c>
      <c r="B112" s="175" t="s">
        <v>213</v>
      </c>
      <c r="D112" s="176">
        <v>2.5</v>
      </c>
      <c r="F112" s="175"/>
      <c r="G112" s="175"/>
      <c r="H112" s="175"/>
      <c r="I112" s="189"/>
      <c r="K112" s="91">
        <v>96</v>
      </c>
    </row>
    <row r="113" spans="1:11" ht="10.5">
      <c r="A113" s="174" t="s">
        <v>83</v>
      </c>
      <c r="B113" s="175" t="s">
        <v>214</v>
      </c>
      <c r="D113" s="176">
        <v>2.5</v>
      </c>
      <c r="F113" s="175"/>
      <c r="G113" s="175"/>
      <c r="H113" s="175"/>
      <c r="I113" s="189"/>
      <c r="K113" s="91">
        <v>97</v>
      </c>
    </row>
    <row r="114" spans="1:11" ht="10.5">
      <c r="A114" s="174" t="s">
        <v>84</v>
      </c>
      <c r="B114" s="175" t="s">
        <v>215</v>
      </c>
      <c r="D114" s="176">
        <v>2.5</v>
      </c>
      <c r="F114" s="175"/>
      <c r="G114" s="175"/>
      <c r="H114" s="175"/>
      <c r="I114" s="189"/>
      <c r="K114" s="91">
        <v>98</v>
      </c>
    </row>
    <row r="115" spans="1:11" ht="10.5">
      <c r="A115" s="174" t="s">
        <v>35</v>
      </c>
      <c r="F115" s="175"/>
      <c r="G115" s="175"/>
      <c r="H115" s="175"/>
      <c r="I115" s="189"/>
      <c r="K115" s="91">
        <v>99</v>
      </c>
    </row>
    <row r="116" spans="6:11" ht="10.5">
      <c r="F116" s="175"/>
      <c r="G116" s="175"/>
      <c r="H116" s="175"/>
      <c r="I116" s="189"/>
      <c r="K116" s="91">
        <v>100</v>
      </c>
    </row>
    <row r="117" spans="1:11" ht="10.5">
      <c r="A117" s="174" t="s">
        <v>320</v>
      </c>
      <c r="F117" s="175"/>
      <c r="G117" s="175"/>
      <c r="H117" s="175"/>
      <c r="I117" s="189"/>
      <c r="K117" s="91">
        <v>101</v>
      </c>
    </row>
    <row r="118" spans="1:11" ht="10.5">
      <c r="A118" s="174" t="s">
        <v>85</v>
      </c>
      <c r="B118" s="175" t="s">
        <v>203</v>
      </c>
      <c r="D118" s="176">
        <v>1.85</v>
      </c>
      <c r="F118" s="175"/>
      <c r="G118" s="175"/>
      <c r="H118" s="175"/>
      <c r="I118" s="189"/>
      <c r="K118" s="91">
        <v>102</v>
      </c>
    </row>
    <row r="119" spans="1:11" ht="10.5">
      <c r="A119" s="174" t="s">
        <v>86</v>
      </c>
      <c r="B119" s="175" t="s">
        <v>204</v>
      </c>
      <c r="D119" s="176">
        <v>1.85</v>
      </c>
      <c r="F119" s="175"/>
      <c r="G119" s="175"/>
      <c r="H119" s="175"/>
      <c r="I119" s="189"/>
      <c r="K119" s="91">
        <v>103</v>
      </c>
    </row>
    <row r="120" spans="1:11" ht="10.5">
      <c r="A120" s="174" t="s">
        <v>87</v>
      </c>
      <c r="B120" s="175" t="s">
        <v>205</v>
      </c>
      <c r="D120" s="176">
        <v>1.85</v>
      </c>
      <c r="F120" s="175"/>
      <c r="G120" s="175"/>
      <c r="H120" s="175"/>
      <c r="I120" s="189"/>
      <c r="K120" s="91">
        <v>104</v>
      </c>
    </row>
    <row r="121" spans="1:11" ht="10.5">
      <c r="A121" s="174" t="s">
        <v>88</v>
      </c>
      <c r="B121" s="175" t="s">
        <v>206</v>
      </c>
      <c r="D121" s="176">
        <v>1.85</v>
      </c>
      <c r="F121" s="175"/>
      <c r="G121" s="175"/>
      <c r="H121" s="175"/>
      <c r="I121" s="189"/>
      <c r="K121" s="91">
        <v>105</v>
      </c>
    </row>
    <row r="122" spans="1:11" ht="10.5">
      <c r="A122" s="174" t="s">
        <v>89</v>
      </c>
      <c r="B122" s="175" t="s">
        <v>207</v>
      </c>
      <c r="D122" s="176">
        <v>1.85</v>
      </c>
      <c r="F122" s="175"/>
      <c r="G122" s="175"/>
      <c r="H122" s="175"/>
      <c r="I122" s="189"/>
      <c r="K122" s="91">
        <v>106</v>
      </c>
    </row>
    <row r="123" spans="1:11" ht="10.5">
      <c r="A123" s="174" t="s">
        <v>90</v>
      </c>
      <c r="B123" s="175" t="s">
        <v>216</v>
      </c>
      <c r="D123" s="176">
        <v>1.85</v>
      </c>
      <c r="F123" s="175"/>
      <c r="G123" s="175"/>
      <c r="H123" s="175"/>
      <c r="I123" s="189"/>
      <c r="K123" s="91">
        <v>107</v>
      </c>
    </row>
    <row r="124" spans="1:11" ht="10.5">
      <c r="A124" s="174" t="s">
        <v>91</v>
      </c>
      <c r="B124" s="175" t="s">
        <v>209</v>
      </c>
      <c r="D124" s="176">
        <v>1.85</v>
      </c>
      <c r="F124" s="175"/>
      <c r="G124" s="175"/>
      <c r="H124" s="175"/>
      <c r="I124" s="189"/>
      <c r="K124" s="91">
        <v>108</v>
      </c>
    </row>
    <row r="125" spans="1:11" ht="10.5">
      <c r="A125" s="174" t="s">
        <v>92</v>
      </c>
      <c r="B125" s="175" t="s">
        <v>210</v>
      </c>
      <c r="D125" s="176">
        <v>1.85</v>
      </c>
      <c r="F125" s="175"/>
      <c r="G125" s="175"/>
      <c r="H125" s="175"/>
      <c r="I125" s="189"/>
      <c r="K125" s="91">
        <v>109</v>
      </c>
    </row>
    <row r="126" spans="1:11" ht="10.5">
      <c r="A126" s="174" t="s">
        <v>93</v>
      </c>
      <c r="B126" s="175" t="s">
        <v>211</v>
      </c>
      <c r="D126" s="176">
        <v>4</v>
      </c>
      <c r="F126" s="175"/>
      <c r="G126" s="175"/>
      <c r="H126" s="175"/>
      <c r="I126" s="189"/>
      <c r="K126" s="91">
        <v>110</v>
      </c>
    </row>
    <row r="127" spans="1:11" ht="10.5">
      <c r="A127" s="174" t="s">
        <v>94</v>
      </c>
      <c r="B127" s="175" t="s">
        <v>212</v>
      </c>
      <c r="D127" s="176">
        <v>4</v>
      </c>
      <c r="F127" s="175"/>
      <c r="G127" s="175"/>
      <c r="H127" s="175"/>
      <c r="I127" s="189"/>
      <c r="K127" s="91">
        <v>111</v>
      </c>
    </row>
    <row r="128" spans="1:11" ht="10.5">
      <c r="A128" s="174" t="s">
        <v>95</v>
      </c>
      <c r="B128" s="175" t="s">
        <v>213</v>
      </c>
      <c r="D128" s="176">
        <v>4</v>
      </c>
      <c r="F128" s="175"/>
      <c r="G128" s="175"/>
      <c r="H128" s="175"/>
      <c r="I128" s="189"/>
      <c r="K128" s="91">
        <v>112</v>
      </c>
    </row>
    <row r="129" spans="1:11" ht="10.5">
      <c r="A129" s="174" t="s">
        <v>35</v>
      </c>
      <c r="F129" s="175"/>
      <c r="G129" s="175"/>
      <c r="H129" s="175"/>
      <c r="I129" s="189"/>
      <c r="K129" s="91">
        <v>113</v>
      </c>
    </row>
    <row r="130" spans="6:11" ht="10.5">
      <c r="F130" s="175"/>
      <c r="G130" s="175"/>
      <c r="H130" s="175"/>
      <c r="I130" s="189"/>
      <c r="K130" s="91">
        <v>114</v>
      </c>
    </row>
    <row r="131" spans="1:11" ht="10.5">
      <c r="A131" s="174" t="s">
        <v>340</v>
      </c>
      <c r="F131" s="175"/>
      <c r="G131" s="175"/>
      <c r="H131" s="175"/>
      <c r="I131" s="189"/>
      <c r="K131" s="91">
        <v>115</v>
      </c>
    </row>
    <row r="132" spans="1:11" ht="10.5">
      <c r="A132" s="174" t="s">
        <v>96</v>
      </c>
      <c r="B132" s="175" t="s">
        <v>217</v>
      </c>
      <c r="D132" s="176">
        <v>6</v>
      </c>
      <c r="F132" s="175"/>
      <c r="G132" s="175"/>
      <c r="H132" s="175"/>
      <c r="I132" s="189"/>
      <c r="K132" s="91">
        <v>116</v>
      </c>
    </row>
    <row r="133" spans="1:11" ht="10.5">
      <c r="A133" s="174" t="s">
        <v>97</v>
      </c>
      <c r="B133" s="175" t="s">
        <v>218</v>
      </c>
      <c r="D133" s="176">
        <v>7</v>
      </c>
      <c r="F133" s="175"/>
      <c r="G133" s="175"/>
      <c r="H133" s="175"/>
      <c r="I133" s="189"/>
      <c r="K133" s="91">
        <v>117</v>
      </c>
    </row>
    <row r="134" spans="1:11" ht="10.5">
      <c r="A134" s="174" t="s">
        <v>98</v>
      </c>
      <c r="B134" s="175" t="s">
        <v>219</v>
      </c>
      <c r="D134" s="176">
        <v>4.5</v>
      </c>
      <c r="F134" s="175"/>
      <c r="G134" s="175"/>
      <c r="H134" s="175"/>
      <c r="I134" s="189"/>
      <c r="K134" s="91">
        <v>118</v>
      </c>
    </row>
    <row r="135" spans="1:11" ht="10.5">
      <c r="A135" s="174" t="s">
        <v>99</v>
      </c>
      <c r="B135" s="175" t="s">
        <v>220</v>
      </c>
      <c r="D135" s="176">
        <v>2.5</v>
      </c>
      <c r="F135" s="175"/>
      <c r="G135" s="175"/>
      <c r="H135" s="175"/>
      <c r="I135" s="189"/>
      <c r="K135" s="91">
        <v>119</v>
      </c>
    </row>
    <row r="136" spans="1:11" ht="10.5">
      <c r="A136" s="174" t="s">
        <v>100</v>
      </c>
      <c r="B136" s="175" t="s">
        <v>221</v>
      </c>
      <c r="D136" s="176">
        <v>2.5</v>
      </c>
      <c r="F136" s="175"/>
      <c r="G136" s="175"/>
      <c r="H136" s="175"/>
      <c r="I136" s="189"/>
      <c r="K136" s="91">
        <v>120</v>
      </c>
    </row>
    <row r="137" spans="1:11" ht="10.5">
      <c r="A137" s="174" t="s">
        <v>101</v>
      </c>
      <c r="B137" s="175" t="s">
        <v>222</v>
      </c>
      <c r="D137" s="176">
        <v>2</v>
      </c>
      <c r="F137" s="175"/>
      <c r="G137" s="175"/>
      <c r="H137" s="175"/>
      <c r="I137" s="189"/>
      <c r="K137" s="91">
        <v>121</v>
      </c>
    </row>
    <row r="138" spans="1:11" ht="10.5">
      <c r="A138" s="174" t="s">
        <v>102</v>
      </c>
      <c r="B138" s="175" t="s">
        <v>223</v>
      </c>
      <c r="D138" s="176">
        <v>4.5</v>
      </c>
      <c r="F138" s="175"/>
      <c r="G138" s="175"/>
      <c r="H138" s="175"/>
      <c r="I138" s="189"/>
      <c r="K138" s="91">
        <v>122</v>
      </c>
    </row>
    <row r="139" spans="1:11" ht="10.5">
      <c r="A139" s="174" t="s">
        <v>103</v>
      </c>
      <c r="B139" s="175" t="s">
        <v>224</v>
      </c>
      <c r="D139" s="176">
        <v>10</v>
      </c>
      <c r="F139" s="175"/>
      <c r="G139" s="175"/>
      <c r="H139" s="175"/>
      <c r="I139" s="189"/>
      <c r="K139" s="91">
        <v>123</v>
      </c>
    </row>
    <row r="140" spans="1:11" ht="10.5">
      <c r="A140" s="174" t="s">
        <v>104</v>
      </c>
      <c r="B140" s="175" t="s">
        <v>225</v>
      </c>
      <c r="D140" s="176">
        <v>125</v>
      </c>
      <c r="F140" s="175"/>
      <c r="G140" s="175"/>
      <c r="H140" s="175"/>
      <c r="I140" s="189"/>
      <c r="K140" s="91">
        <v>124</v>
      </c>
    </row>
    <row r="141" spans="1:9" ht="10.5">
      <c r="A141" s="174" t="s">
        <v>35</v>
      </c>
      <c r="F141" s="175"/>
      <c r="G141" s="175"/>
      <c r="H141" s="175"/>
      <c r="I141" s="189"/>
    </row>
    <row r="142" spans="6:9" ht="10.5">
      <c r="F142" s="175"/>
      <c r="G142" s="175"/>
      <c r="H142" s="175"/>
      <c r="I142" s="189"/>
    </row>
    <row r="143" spans="1:9" ht="10.5">
      <c r="A143" s="174" t="s">
        <v>341</v>
      </c>
      <c r="F143" s="175"/>
      <c r="G143" s="175"/>
      <c r="H143" s="175"/>
      <c r="I143" s="189"/>
    </row>
    <row r="144" spans="1:9" ht="10.5">
      <c r="A144" s="174" t="s">
        <v>106</v>
      </c>
      <c r="B144" s="175" t="s">
        <v>378</v>
      </c>
      <c r="D144" s="176">
        <v>2.5</v>
      </c>
      <c r="F144" s="175"/>
      <c r="G144" s="175"/>
      <c r="H144" s="175"/>
      <c r="I144" s="189"/>
    </row>
    <row r="145" spans="1:9" ht="10.5">
      <c r="A145" s="174" t="s">
        <v>107</v>
      </c>
      <c r="B145" s="175" t="s">
        <v>379</v>
      </c>
      <c r="D145" s="176">
        <v>2</v>
      </c>
      <c r="F145" s="175"/>
      <c r="G145" s="175"/>
      <c r="H145" s="175"/>
      <c r="I145" s="189"/>
    </row>
    <row r="146" spans="1:9" ht="10.5">
      <c r="A146" s="174" t="s">
        <v>108</v>
      </c>
      <c r="B146" s="175" t="s">
        <v>380</v>
      </c>
      <c r="D146" s="176">
        <v>1.65</v>
      </c>
      <c r="F146" s="175"/>
      <c r="G146" s="175"/>
      <c r="H146" s="175"/>
      <c r="I146" s="189"/>
    </row>
    <row r="147" spans="1:9" ht="10.5">
      <c r="A147" s="174" t="s">
        <v>109</v>
      </c>
      <c r="B147" s="175" t="s">
        <v>381</v>
      </c>
      <c r="D147" s="176">
        <v>1.65</v>
      </c>
      <c r="F147" s="175"/>
      <c r="G147" s="175"/>
      <c r="H147" s="175"/>
      <c r="I147" s="189"/>
    </row>
    <row r="148" spans="1:9" ht="10.5">
      <c r="A148" s="174" t="s">
        <v>110</v>
      </c>
      <c r="B148" s="175" t="s">
        <v>324</v>
      </c>
      <c r="D148" s="176">
        <v>1.65</v>
      </c>
      <c r="F148" s="175"/>
      <c r="G148" s="175"/>
      <c r="H148" s="175"/>
      <c r="I148" s="189"/>
    </row>
    <row r="149" spans="1:9" ht="10.5">
      <c r="A149" s="174" t="s">
        <v>111</v>
      </c>
      <c r="B149" s="175" t="s">
        <v>343</v>
      </c>
      <c r="D149" s="176">
        <v>1.65</v>
      </c>
      <c r="F149" s="175"/>
      <c r="G149" s="175"/>
      <c r="H149" s="175"/>
      <c r="I149" s="189"/>
    </row>
    <row r="150" spans="1:9" ht="10.5">
      <c r="A150" s="174" t="s">
        <v>112</v>
      </c>
      <c r="B150" s="175" t="s">
        <v>226</v>
      </c>
      <c r="D150" s="176">
        <v>1.65</v>
      </c>
      <c r="F150" s="175"/>
      <c r="G150" s="175"/>
      <c r="H150" s="175"/>
      <c r="I150" s="189"/>
    </row>
    <row r="151" spans="1:9" ht="10.5">
      <c r="A151" s="174" t="s">
        <v>113</v>
      </c>
      <c r="B151" s="175" t="s">
        <v>227</v>
      </c>
      <c r="D151" s="176">
        <v>1.65</v>
      </c>
      <c r="F151" s="175"/>
      <c r="G151" s="175"/>
      <c r="H151" s="175"/>
      <c r="I151" s="189"/>
    </row>
    <row r="152" spans="1:9" ht="10.5">
      <c r="A152" s="174" t="s">
        <v>114</v>
      </c>
      <c r="B152" s="175" t="s">
        <v>228</v>
      </c>
      <c r="D152" s="176">
        <v>4</v>
      </c>
      <c r="F152" s="175"/>
      <c r="G152" s="175"/>
      <c r="H152" s="175"/>
      <c r="I152" s="189"/>
    </row>
    <row r="153" spans="1:9" ht="10.5">
      <c r="A153" s="174" t="s">
        <v>115</v>
      </c>
      <c r="B153" s="175" t="s">
        <v>229</v>
      </c>
      <c r="D153" s="176">
        <v>2</v>
      </c>
      <c r="F153" s="175"/>
      <c r="G153" s="175"/>
      <c r="H153" s="175"/>
      <c r="I153" s="189"/>
    </row>
    <row r="154" spans="1:9" ht="10.5">
      <c r="A154" s="174" t="s">
        <v>116</v>
      </c>
      <c r="B154" s="175" t="s">
        <v>230</v>
      </c>
      <c r="D154" s="176">
        <v>1.5</v>
      </c>
      <c r="F154" s="175"/>
      <c r="G154" s="175"/>
      <c r="H154" s="175"/>
      <c r="I154" s="189"/>
    </row>
    <row r="155" spans="1:9" ht="10.5">
      <c r="A155" s="174" t="s">
        <v>105</v>
      </c>
      <c r="B155" s="175" t="s">
        <v>231</v>
      </c>
      <c r="D155" s="176">
        <v>4</v>
      </c>
      <c r="F155" s="175"/>
      <c r="G155" s="175"/>
      <c r="H155" s="175"/>
      <c r="I155" s="189"/>
    </row>
    <row r="156" spans="1:9" ht="10.5">
      <c r="A156" s="174" t="s">
        <v>117</v>
      </c>
      <c r="B156" s="175" t="s">
        <v>232</v>
      </c>
      <c r="D156" s="176">
        <v>4</v>
      </c>
      <c r="F156" s="175"/>
      <c r="G156" s="175"/>
      <c r="H156" s="175"/>
      <c r="I156" s="189"/>
    </row>
    <row r="157" spans="1:9" ht="10.5">
      <c r="A157" s="174" t="s">
        <v>386</v>
      </c>
      <c r="B157" s="175" t="s">
        <v>233</v>
      </c>
      <c r="D157" s="176">
        <v>3</v>
      </c>
      <c r="F157" s="175"/>
      <c r="G157" s="175"/>
      <c r="H157" s="175"/>
      <c r="I157" s="189"/>
    </row>
    <row r="158" spans="1:9" ht="10.5">
      <c r="A158" s="174" t="s">
        <v>387</v>
      </c>
      <c r="B158" s="175" t="s">
        <v>234</v>
      </c>
      <c r="D158" s="176">
        <v>8</v>
      </c>
      <c r="F158" s="175"/>
      <c r="G158" s="175"/>
      <c r="H158" s="175"/>
      <c r="I158" s="189"/>
    </row>
    <row r="159" spans="1:9" ht="10.5">
      <c r="A159" s="174" t="s">
        <v>388</v>
      </c>
      <c r="B159" s="175" t="s">
        <v>235</v>
      </c>
      <c r="D159" s="176">
        <v>5</v>
      </c>
      <c r="F159" s="175"/>
      <c r="G159" s="175"/>
      <c r="H159" s="175"/>
      <c r="I159" s="189"/>
    </row>
    <row r="160" spans="1:9" ht="10.5">
      <c r="A160" s="174" t="s">
        <v>35</v>
      </c>
      <c r="F160" s="175"/>
      <c r="G160" s="175"/>
      <c r="H160" s="175"/>
      <c r="I160" s="189"/>
    </row>
    <row r="161" spans="6:9" ht="10.5">
      <c r="F161" s="175"/>
      <c r="G161" s="175"/>
      <c r="H161" s="175"/>
      <c r="I161" s="189"/>
    </row>
    <row r="162" spans="1:9" ht="10.5">
      <c r="A162" s="174" t="s">
        <v>342</v>
      </c>
      <c r="F162" s="175"/>
      <c r="G162" s="175"/>
      <c r="H162" s="175"/>
      <c r="I162" s="189"/>
    </row>
    <row r="163" spans="1:9" ht="10.5">
      <c r="A163" s="174" t="s">
        <v>118</v>
      </c>
      <c r="B163" s="175" t="s">
        <v>236</v>
      </c>
      <c r="D163" s="176">
        <v>20</v>
      </c>
      <c r="F163" s="175"/>
      <c r="G163" s="175"/>
      <c r="H163" s="175"/>
      <c r="I163" s="189"/>
    </row>
    <row r="164" spans="1:9" ht="10.5">
      <c r="A164" s="174" t="s">
        <v>119</v>
      </c>
      <c r="B164" s="175" t="s">
        <v>237</v>
      </c>
      <c r="D164" s="176">
        <v>30</v>
      </c>
      <c r="F164" s="175"/>
      <c r="G164" s="175"/>
      <c r="H164" s="175"/>
      <c r="I164" s="189"/>
    </row>
    <row r="165" spans="1:9" ht="10.5">
      <c r="A165" s="174" t="s">
        <v>120</v>
      </c>
      <c r="B165" s="175" t="s">
        <v>238</v>
      </c>
      <c r="D165" s="176">
        <v>7.5</v>
      </c>
      <c r="F165" s="175"/>
      <c r="G165" s="175"/>
      <c r="H165" s="175"/>
      <c r="I165" s="189"/>
    </row>
    <row r="166" spans="1:9" ht="10.5">
      <c r="A166" s="174" t="s">
        <v>121</v>
      </c>
      <c r="B166" s="175" t="s">
        <v>239</v>
      </c>
      <c r="D166" s="176">
        <v>2</v>
      </c>
      <c r="F166" s="175"/>
      <c r="G166" s="175"/>
      <c r="H166" s="175"/>
      <c r="I166" s="189"/>
    </row>
    <row r="167" spans="1:9" ht="10.5">
      <c r="A167" s="174" t="s">
        <v>122</v>
      </c>
      <c r="B167" s="175" t="s">
        <v>240</v>
      </c>
      <c r="D167" s="176">
        <v>8</v>
      </c>
      <c r="F167" s="175"/>
      <c r="G167" s="175"/>
      <c r="H167" s="175"/>
      <c r="I167" s="189"/>
    </row>
    <row r="168" spans="1:9" ht="10.5">
      <c r="A168" s="174" t="s">
        <v>123</v>
      </c>
      <c r="B168" s="175" t="s">
        <v>241</v>
      </c>
      <c r="D168" s="176">
        <v>4</v>
      </c>
      <c r="F168" s="175"/>
      <c r="G168" s="175"/>
      <c r="H168" s="175"/>
      <c r="I168" s="189"/>
    </row>
    <row r="169" spans="1:9" ht="10.5">
      <c r="A169" s="174" t="s">
        <v>124</v>
      </c>
      <c r="B169" s="175" t="s">
        <v>242</v>
      </c>
      <c r="D169" s="176">
        <v>3.5</v>
      </c>
      <c r="F169" s="175"/>
      <c r="G169" s="175"/>
      <c r="H169" s="175"/>
      <c r="I169" s="189"/>
    </row>
    <row r="170" spans="1:9" ht="10.5">
      <c r="A170" s="174" t="s">
        <v>125</v>
      </c>
      <c r="B170" s="175" t="s">
        <v>243</v>
      </c>
      <c r="D170" s="176">
        <v>10</v>
      </c>
      <c r="F170" s="175"/>
      <c r="G170" s="175"/>
      <c r="H170" s="175"/>
      <c r="I170" s="189"/>
    </row>
    <row r="171" spans="1:9" ht="10.5">
      <c r="A171" s="174" t="s">
        <v>126</v>
      </c>
      <c r="B171" s="175" t="s">
        <v>244</v>
      </c>
      <c r="D171" s="176">
        <v>4</v>
      </c>
      <c r="F171" s="175"/>
      <c r="G171" s="175"/>
      <c r="H171" s="175"/>
      <c r="I171" s="189"/>
    </row>
    <row r="172" spans="1:9" ht="10.5">
      <c r="A172" s="174" t="s">
        <v>127</v>
      </c>
      <c r="B172" s="175" t="s">
        <v>245</v>
      </c>
      <c r="D172" s="176">
        <v>20</v>
      </c>
      <c r="F172" s="175"/>
      <c r="G172" s="175"/>
      <c r="H172" s="175"/>
      <c r="I172" s="189"/>
    </row>
    <row r="173" spans="1:9" ht="10.5">
      <c r="A173" s="174" t="s">
        <v>128</v>
      </c>
      <c r="B173" s="175" t="s">
        <v>246</v>
      </c>
      <c r="D173" s="176">
        <v>40</v>
      </c>
      <c r="F173" s="175"/>
      <c r="G173" s="175"/>
      <c r="H173" s="175"/>
      <c r="I173" s="189"/>
    </row>
    <row r="174" spans="1:9" ht="10.5">
      <c r="A174" s="174" t="s">
        <v>129</v>
      </c>
      <c r="B174" s="175" t="s">
        <v>318</v>
      </c>
      <c r="D174" s="176">
        <v>60</v>
      </c>
      <c r="F174" s="175"/>
      <c r="G174" s="175"/>
      <c r="H174" s="175"/>
      <c r="I174" s="189"/>
    </row>
    <row r="175" spans="1:9" ht="10.5">
      <c r="A175" s="174" t="s">
        <v>130</v>
      </c>
      <c r="B175" s="175" t="s">
        <v>247</v>
      </c>
      <c r="D175" s="176">
        <v>3</v>
      </c>
      <c r="F175" s="175"/>
      <c r="G175" s="175"/>
      <c r="H175" s="175"/>
      <c r="I175" s="189"/>
    </row>
    <row r="176" spans="1:9" ht="10.5">
      <c r="A176" s="174" t="s">
        <v>131</v>
      </c>
      <c r="B176" s="175" t="s">
        <v>248</v>
      </c>
      <c r="D176" s="176">
        <v>2.5</v>
      </c>
      <c r="F176" s="175"/>
      <c r="G176" s="175"/>
      <c r="H176" s="175"/>
      <c r="I176" s="189"/>
    </row>
    <row r="177" spans="1:9" ht="10.5">
      <c r="A177" s="174" t="s">
        <v>132</v>
      </c>
      <c r="B177" s="175" t="s">
        <v>249</v>
      </c>
      <c r="D177" s="176">
        <v>1.35</v>
      </c>
      <c r="F177" s="175"/>
      <c r="G177" s="175"/>
      <c r="H177" s="175"/>
      <c r="I177" s="189"/>
    </row>
    <row r="178" spans="1:9" ht="10.5">
      <c r="A178" s="174" t="s">
        <v>133</v>
      </c>
      <c r="B178" s="175" t="s">
        <v>250</v>
      </c>
      <c r="D178" s="176">
        <v>1.5</v>
      </c>
      <c r="F178" s="175"/>
      <c r="G178" s="175"/>
      <c r="H178" s="175"/>
      <c r="I178" s="189"/>
    </row>
    <row r="179" spans="1:9" ht="10.5">
      <c r="A179" s="174" t="s">
        <v>35</v>
      </c>
      <c r="F179" s="175"/>
      <c r="G179" s="175"/>
      <c r="H179" s="175"/>
      <c r="I179" s="189"/>
    </row>
    <row r="180" spans="6:9" ht="10.5">
      <c r="F180" s="175"/>
      <c r="G180" s="175"/>
      <c r="H180" s="175"/>
      <c r="I180" s="189"/>
    </row>
    <row r="181" spans="1:9" ht="10.5">
      <c r="A181" s="174" t="s">
        <v>335</v>
      </c>
      <c r="F181" s="175"/>
      <c r="G181" s="175"/>
      <c r="H181" s="175"/>
      <c r="I181" s="189"/>
    </row>
    <row r="182" spans="1:9" ht="10.5">
      <c r="A182" s="174" t="s">
        <v>134</v>
      </c>
      <c r="B182" s="175" t="s">
        <v>251</v>
      </c>
      <c r="D182" s="176">
        <v>38</v>
      </c>
      <c r="F182" s="175"/>
      <c r="G182" s="175"/>
      <c r="H182" s="175"/>
      <c r="I182" s="189"/>
    </row>
    <row r="183" spans="1:9" ht="10.5">
      <c r="A183" s="174" t="s">
        <v>135</v>
      </c>
      <c r="B183" s="175" t="s">
        <v>252</v>
      </c>
      <c r="D183" s="176">
        <v>42</v>
      </c>
      <c r="F183" s="175"/>
      <c r="G183" s="175"/>
      <c r="H183" s="175"/>
      <c r="I183" s="189"/>
    </row>
    <row r="184" spans="1:9" ht="10.5">
      <c r="A184" s="174" t="s">
        <v>136</v>
      </c>
      <c r="B184" s="175" t="s">
        <v>253</v>
      </c>
      <c r="D184" s="176">
        <v>48</v>
      </c>
      <c r="F184" s="175"/>
      <c r="G184" s="175"/>
      <c r="H184" s="175"/>
      <c r="I184" s="189"/>
    </row>
    <row r="185" spans="1:9" ht="10.5">
      <c r="A185" s="174" t="s">
        <v>137</v>
      </c>
      <c r="B185" s="175" t="s">
        <v>254</v>
      </c>
      <c r="D185" s="176">
        <v>52.5</v>
      </c>
      <c r="F185" s="175"/>
      <c r="G185" s="175"/>
      <c r="H185" s="175"/>
      <c r="I185" s="189"/>
    </row>
    <row r="186" spans="1:9" ht="10.5">
      <c r="A186" s="174" t="s">
        <v>138</v>
      </c>
      <c r="B186" s="175" t="s">
        <v>382</v>
      </c>
      <c r="D186" s="176">
        <v>75</v>
      </c>
      <c r="F186" s="175"/>
      <c r="G186" s="175"/>
      <c r="H186" s="175"/>
      <c r="I186" s="189"/>
    </row>
    <row r="187" spans="1:9" ht="10.5">
      <c r="A187" s="174" t="s">
        <v>139</v>
      </c>
      <c r="B187" s="175" t="s">
        <v>383</v>
      </c>
      <c r="D187" s="176">
        <v>95</v>
      </c>
      <c r="F187" s="175"/>
      <c r="G187" s="175"/>
      <c r="H187" s="175"/>
      <c r="I187" s="189"/>
    </row>
    <row r="188" spans="1:4" ht="10.5">
      <c r="A188" s="174" t="s">
        <v>140</v>
      </c>
      <c r="B188" s="175" t="s">
        <v>255</v>
      </c>
      <c r="D188" s="176">
        <v>58</v>
      </c>
    </row>
    <row r="189" spans="1:4" ht="10.5">
      <c r="A189" s="174" t="s">
        <v>384</v>
      </c>
      <c r="B189" s="175" t="s">
        <v>256</v>
      </c>
      <c r="D189" s="176">
        <v>74</v>
      </c>
    </row>
    <row r="190" spans="1:4" ht="10.5">
      <c r="A190" s="174" t="s">
        <v>385</v>
      </c>
      <c r="B190" s="175" t="s">
        <v>257</v>
      </c>
      <c r="D190" s="176">
        <v>8</v>
      </c>
    </row>
    <row r="191" ht="10.5">
      <c r="A191" s="174" t="s">
        <v>35</v>
      </c>
    </row>
    <row r="192" spans="1:2" ht="10.5">
      <c r="A192" s="174" t="s">
        <v>141</v>
      </c>
      <c r="B192" s="189">
        <f>SUM(C74:C178)+C153</f>
        <v>0</v>
      </c>
    </row>
    <row r="193" ht="10.5">
      <c r="A193" s="174" t="s">
        <v>35</v>
      </c>
    </row>
    <row r="195" spans="1:2" ht="10.5">
      <c r="A195" s="174" t="s">
        <v>319</v>
      </c>
      <c r="B195" s="175">
        <v>0</v>
      </c>
    </row>
    <row r="196" ht="10.5">
      <c r="A196" s="174" t="s">
        <v>35</v>
      </c>
    </row>
    <row r="198" spans="1:2" ht="10.5">
      <c r="A198" s="174" t="s">
        <v>142</v>
      </c>
      <c r="B198" s="189">
        <v>400.25</v>
      </c>
    </row>
    <row r="199" ht="10.5">
      <c r="A199" s="174" t="s">
        <v>35</v>
      </c>
    </row>
    <row r="201" ht="10.5">
      <c r="A201" s="174" t="s">
        <v>17</v>
      </c>
    </row>
  </sheetData>
  <mergeCells count="2">
    <mergeCell ref="F5:I5"/>
    <mergeCell ref="F6:I6"/>
  </mergeCell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61"/>
  <sheetViews>
    <sheetView showGridLines="0" tabSelected="1" view="pageBreakPreview" zoomScaleSheetLayoutView="100" workbookViewId="0" topLeftCell="D1">
      <selection activeCell="D1" sqref="D1:F1"/>
    </sheetView>
  </sheetViews>
  <sheetFormatPr defaultColWidth="9.00390625" defaultRowHeight="15.75"/>
  <cols>
    <col min="1" max="1" width="7.50390625" style="102" hidden="1" customWidth="1"/>
    <col min="2" max="2" width="2.625" style="102" hidden="1" customWidth="1"/>
    <col min="3" max="3" width="5.625" style="102" hidden="1" customWidth="1"/>
    <col min="4" max="4" width="6.875" style="102" customWidth="1"/>
    <col min="5" max="5" width="15.50390625" style="102" customWidth="1"/>
    <col min="6" max="6" width="5.625" style="149" customWidth="1"/>
    <col min="7" max="8" width="7.625" style="149" customWidth="1"/>
    <col min="9" max="9" width="12.75390625" style="102" customWidth="1"/>
    <col min="10" max="10" width="9.375" style="102" customWidth="1"/>
    <col min="11" max="11" width="5.625" style="149" customWidth="1"/>
    <col min="12" max="12" width="7.375" style="149" customWidth="1"/>
    <col min="13" max="13" width="7.625" style="149" customWidth="1"/>
    <col min="14" max="14" width="8.625" style="102" customWidth="1"/>
    <col min="15" max="16" width="7.625" style="102" customWidth="1"/>
    <col min="17" max="17" width="6.625" style="102" customWidth="1"/>
    <col min="18" max="18" width="8.125" style="149" bestFit="1" customWidth="1"/>
    <col min="19" max="19" width="7.625" style="102" customWidth="1"/>
    <col min="20" max="16384" width="9.00390625" style="102" customWidth="1"/>
  </cols>
  <sheetData>
    <row r="1" spans="1:19" s="95" customFormat="1" ht="11.25" thickBot="1">
      <c r="A1" s="94" t="s">
        <v>143</v>
      </c>
      <c r="B1" s="94" t="s">
        <v>153</v>
      </c>
      <c r="D1" s="226">
        <f>VLOOKUP(A1,inddata!A:C,2,FALSE)</f>
        <v>0</v>
      </c>
      <c r="E1" s="227"/>
      <c r="F1" s="228"/>
      <c r="G1" s="235">
        <f>VLOOKUP(B1,inddata!A:C,2,FALSE)</f>
        <v>0</v>
      </c>
      <c r="H1" s="236"/>
      <c r="I1" s="237"/>
      <c r="J1" s="239" t="s">
        <v>344</v>
      </c>
      <c r="K1" s="227"/>
      <c r="L1" s="228"/>
      <c r="M1" s="248" t="s">
        <v>347</v>
      </c>
      <c r="N1" s="249"/>
      <c r="O1" s="165" t="s">
        <v>3</v>
      </c>
      <c r="P1" s="239" t="s">
        <v>19</v>
      </c>
      <c r="Q1" s="228"/>
      <c r="R1" s="96"/>
      <c r="S1" s="97"/>
    </row>
    <row r="2" spans="1:19" s="95" customFormat="1" ht="11.25" thickBot="1">
      <c r="A2" s="94" t="s">
        <v>146</v>
      </c>
      <c r="C2" s="94" t="s">
        <v>152</v>
      </c>
      <c r="D2" s="229">
        <f>VLOOKUP(A2,inddata!A:C,2,FALSE)</f>
        <v>0</v>
      </c>
      <c r="E2" s="230"/>
      <c r="F2" s="231"/>
      <c r="G2" s="238"/>
      <c r="H2" s="218"/>
      <c r="I2" s="219"/>
      <c r="J2" s="240" t="s">
        <v>345</v>
      </c>
      <c r="K2" s="241"/>
      <c r="L2" s="241"/>
      <c r="M2" s="250">
        <f>VLOOKUP(C2,inddata!A:C,2,FALSE)</f>
        <v>0</v>
      </c>
      <c r="N2" s="251"/>
      <c r="O2" s="166"/>
      <c r="P2" s="242" t="s">
        <v>18</v>
      </c>
      <c r="Q2" s="244"/>
      <c r="R2" s="98"/>
      <c r="S2" s="99"/>
    </row>
    <row r="3" spans="1:19" s="95" customFormat="1" ht="10.5">
      <c r="A3" s="95" t="s">
        <v>148</v>
      </c>
      <c r="B3" s="94" t="s">
        <v>149</v>
      </c>
      <c r="D3" s="232"/>
      <c r="E3" s="233"/>
      <c r="F3" s="234"/>
      <c r="G3" s="167" t="s">
        <v>259</v>
      </c>
      <c r="H3" s="2">
        <f>VLOOKUP(B3,inddata!A:C,2,FALSE)</f>
        <v>0</v>
      </c>
      <c r="I3" s="3"/>
      <c r="J3" s="242" t="s">
        <v>346</v>
      </c>
      <c r="K3" s="243"/>
      <c r="L3" s="244"/>
      <c r="M3" s="252" t="s">
        <v>348</v>
      </c>
      <c r="N3" s="253"/>
      <c r="O3" s="168" t="s">
        <v>4</v>
      </c>
      <c r="P3" s="242" t="s">
        <v>20</v>
      </c>
      <c r="Q3" s="244"/>
      <c r="R3" s="98"/>
      <c r="S3" s="99"/>
    </row>
    <row r="4" spans="1:19" s="95" customFormat="1" ht="11.25" thickBot="1">
      <c r="A4" s="94" t="s">
        <v>147</v>
      </c>
      <c r="B4" s="94" t="s">
        <v>150</v>
      </c>
      <c r="D4" s="5">
        <f>VLOOKUP(A4,inddata!A:C,2,FALSE)</f>
        <v>0</v>
      </c>
      <c r="E4" s="220">
        <f>VLOOKUP(A3,inddata!A:C,2,FALSE)</f>
        <v>0</v>
      </c>
      <c r="F4" s="217"/>
      <c r="G4" s="169" t="s">
        <v>260</v>
      </c>
      <c r="H4" s="6">
        <f>VLOOKUP(B4,inddata!A:C,2,FALSE)</f>
        <v>0</v>
      </c>
      <c r="I4" s="7"/>
      <c r="J4" s="245" t="s">
        <v>17</v>
      </c>
      <c r="K4" s="246"/>
      <c r="L4" s="247"/>
      <c r="M4" s="254" t="s">
        <v>321</v>
      </c>
      <c r="N4" s="255"/>
      <c r="O4" s="170"/>
      <c r="P4" s="245" t="s">
        <v>18</v>
      </c>
      <c r="Q4" s="247"/>
      <c r="R4" s="100"/>
      <c r="S4" s="101"/>
    </row>
    <row r="5" spans="6:18" ht="5.25" customHeight="1" hidden="1" thickBot="1">
      <c r="F5" s="102"/>
      <c r="G5" s="102"/>
      <c r="H5" s="102"/>
      <c r="K5" s="102"/>
      <c r="L5" s="102"/>
      <c r="M5" s="102"/>
      <c r="R5" s="102"/>
    </row>
    <row r="6" spans="4:19" ht="10.5" customHeight="1" thickTop="1">
      <c r="D6" s="103" t="s">
        <v>5</v>
      </c>
      <c r="E6" s="104"/>
      <c r="F6" s="105" t="s">
        <v>2</v>
      </c>
      <c r="G6" s="105" t="s">
        <v>14</v>
      </c>
      <c r="H6" s="106" t="s">
        <v>15</v>
      </c>
      <c r="I6" s="107" t="s">
        <v>389</v>
      </c>
      <c r="J6" s="104"/>
      <c r="K6" s="105" t="s">
        <v>2</v>
      </c>
      <c r="L6" s="105" t="s">
        <v>14</v>
      </c>
      <c r="M6" s="106" t="s">
        <v>15</v>
      </c>
      <c r="N6" s="107" t="s">
        <v>11</v>
      </c>
      <c r="O6" s="104"/>
      <c r="P6" s="104"/>
      <c r="Q6" s="105" t="s">
        <v>2</v>
      </c>
      <c r="R6" s="105" t="s">
        <v>14</v>
      </c>
      <c r="S6" s="106" t="s">
        <v>15</v>
      </c>
    </row>
    <row r="7" spans="1:19" ht="10.5" customHeight="1">
      <c r="A7" s="94" t="s">
        <v>21</v>
      </c>
      <c r="B7" s="94"/>
      <c r="C7" s="94" t="s">
        <v>106</v>
      </c>
      <c r="D7" s="108" t="str">
        <f>VLOOKUP($A7,inddata!$A:$D,2,FALSE)</f>
        <v>Bænk 5 pers.</v>
      </c>
      <c r="E7" s="109"/>
      <c r="F7" s="110">
        <f>VLOOKUP($A7,inddata!$A:$D,3,FALSE)</f>
        <v>0</v>
      </c>
      <c r="G7" s="111">
        <f>VLOOKUP($A7,inddata!$A:$D,4,FALSE)</f>
        <v>30</v>
      </c>
      <c r="H7" s="112">
        <f>G7*F7</f>
        <v>0</v>
      </c>
      <c r="I7" s="113" t="s">
        <v>265</v>
      </c>
      <c r="J7" s="114"/>
      <c r="K7" s="115"/>
      <c r="L7" s="115"/>
      <c r="M7" s="116"/>
      <c r="N7" s="117" t="str">
        <f>VLOOKUP($C7,inddata!$A:$D,2,FALSE)</f>
        <v>Stor tallerken 30,5cm m/kant</v>
      </c>
      <c r="O7" s="118"/>
      <c r="P7" s="119"/>
      <c r="Q7" s="120">
        <f>VLOOKUP($C7,inddata!$A:$D,3,FALSE)</f>
        <v>0</v>
      </c>
      <c r="R7" s="111">
        <f>VLOOKUP($C7,inddata!$A:$D,4,FALSE)</f>
        <v>2.5</v>
      </c>
      <c r="S7" s="121">
        <f>R7*Q7</f>
        <v>0</v>
      </c>
    </row>
    <row r="8" spans="1:19" ht="10.5" customHeight="1">
      <c r="A8" s="94" t="s">
        <v>22</v>
      </c>
      <c r="B8" s="94" t="s">
        <v>59</v>
      </c>
      <c r="C8" s="94" t="s">
        <v>107</v>
      </c>
      <c r="D8" s="108" t="str">
        <f>VLOOKUP(A8,inddata!A:D,2,FALSE)</f>
        <v>Bænkebord 50x220</v>
      </c>
      <c r="E8" s="109"/>
      <c r="F8" s="110">
        <f>VLOOKUP($A8,inddata!$A:$D,3,FALSE)</f>
        <v>0</v>
      </c>
      <c r="G8" s="111">
        <f>VLOOKUP(A8,inddata!A:D,4,FALSE)</f>
        <v>51</v>
      </c>
      <c r="H8" s="112">
        <f aca="true" t="shared" si="0" ref="H8:H20">G8*F8</f>
        <v>0</v>
      </c>
      <c r="I8" s="117" t="str">
        <f>VLOOKUP($B8,inddata!$A:$D,2,FALSE)</f>
        <v>Portionsglas/isglas    </v>
      </c>
      <c r="J8" s="122"/>
      <c r="K8" s="120">
        <f>VLOOKUP($B8,inddata!$A:$D,3,FALSE)</f>
        <v>0</v>
      </c>
      <c r="L8" s="111">
        <f>VLOOKUP($B8,inddata!$A:$D,4,FALSE)</f>
        <v>2.5</v>
      </c>
      <c r="M8" s="112">
        <f aca="true" t="shared" si="1" ref="M8:M20">L8*K8</f>
        <v>0</v>
      </c>
      <c r="N8" s="108" t="str">
        <f>VLOOKUP($C8,inddata!$A:$D,2,FALSE)</f>
        <v>Stor tallerken 27cm m/kant</v>
      </c>
      <c r="O8" s="123"/>
      <c r="P8" s="122"/>
      <c r="Q8" s="120">
        <f>VLOOKUP($C8,inddata!$A:$D,3,FALSE)</f>
        <v>0</v>
      </c>
      <c r="R8" s="111">
        <f>VLOOKUP($C8,inddata!$A:$D,4,FALSE)</f>
        <v>2</v>
      </c>
      <c r="S8" s="121">
        <f>R8*Q8</f>
        <v>0</v>
      </c>
    </row>
    <row r="9" spans="1:19" ht="10.5" customHeight="1">
      <c r="A9" s="94" t="s">
        <v>23</v>
      </c>
      <c r="B9" s="94" t="s">
        <v>60</v>
      </c>
      <c r="C9" s="94" t="s">
        <v>108</v>
      </c>
      <c r="D9" s="108" t="str">
        <f>VLOOKUP(A9,inddata!A:D,2,FALSE)</f>
        <v>Bænkebord 70x220</v>
      </c>
      <c r="E9" s="109"/>
      <c r="F9" s="110">
        <f>VLOOKUP($A9,inddata!$A:$D,3,FALSE)</f>
        <v>0</v>
      </c>
      <c r="G9" s="111">
        <f>VLOOKUP(A9,inddata!A:D,4,FALSE)</f>
        <v>51</v>
      </c>
      <c r="H9" s="112">
        <f t="shared" si="0"/>
        <v>0</v>
      </c>
      <c r="I9" s="117" t="str">
        <f>VLOOKUP($B9,inddata!$A:$D,2,FALSE)</f>
        <v>Glasskål 22cm          </v>
      </c>
      <c r="J9" s="122"/>
      <c r="K9" s="120">
        <f>VLOOKUP($B9,inddata!$A:$D,3,FALSE)</f>
        <v>0</v>
      </c>
      <c r="L9" s="111">
        <f>VLOOKUP($B9,inddata!$A:$D,4,FALSE)</f>
        <v>5</v>
      </c>
      <c r="M9" s="112">
        <f t="shared" si="1"/>
        <v>0</v>
      </c>
      <c r="N9" s="108" t="str">
        <f>VLOOKUP($C9,inddata!$A:$D,2,FALSE)</f>
        <v>Stor tallerken 24cm m/kant</v>
      </c>
      <c r="O9" s="123"/>
      <c r="P9" s="122"/>
      <c r="Q9" s="120">
        <f>VLOOKUP($C9,inddata!$A:$D,3,FALSE)</f>
        <v>0</v>
      </c>
      <c r="R9" s="111">
        <f>VLOOKUP($C9,inddata!$A:$D,4,FALSE)</f>
        <v>1.65</v>
      </c>
      <c r="S9" s="121">
        <f aca="true" t="shared" si="2" ref="S9:S19">R9*Q9</f>
        <v>0</v>
      </c>
    </row>
    <row r="10" spans="1:19" ht="10.5" customHeight="1">
      <c r="A10" s="94" t="s">
        <v>24</v>
      </c>
      <c r="B10" s="94" t="s">
        <v>61</v>
      </c>
      <c r="C10" s="94" t="s">
        <v>109</v>
      </c>
      <c r="D10" s="108" t="str">
        <f>VLOOKUP(A10,inddata!A:D,2,FALSE)</f>
        <v>Bord 60x150 (6 pers.)       </v>
      </c>
      <c r="E10" s="109"/>
      <c r="F10" s="110">
        <f>VLOOKUP($A10,inddata!$A:$D,3,FALSE)</f>
        <v>0</v>
      </c>
      <c r="G10" s="111">
        <f>VLOOKUP(A10,inddata!A:D,4,FALSE)</f>
        <v>33</v>
      </c>
      <c r="H10" s="112">
        <f t="shared" si="0"/>
        <v>0</v>
      </c>
      <c r="I10" s="117" t="str">
        <f>VLOOKUP($B10,inddata!$A:$D,2,FALSE)</f>
        <v>Glasskål 14cm          </v>
      </c>
      <c r="J10" s="122"/>
      <c r="K10" s="120">
        <f>VLOOKUP($B10,inddata!$A:$D,3,FALSE)</f>
        <v>0</v>
      </c>
      <c r="L10" s="111">
        <f>VLOOKUP($B10,inddata!$A:$D,4,FALSE)</f>
        <v>4.5</v>
      </c>
      <c r="M10" s="112">
        <f t="shared" si="1"/>
        <v>0</v>
      </c>
      <c r="N10" s="108" t="str">
        <f>VLOOKUP($C10,inddata!$A:$D,2,FALSE)</f>
        <v>Stor tallerken 19cm m/kant</v>
      </c>
      <c r="O10" s="123"/>
      <c r="P10" s="122"/>
      <c r="Q10" s="120">
        <f>VLOOKUP($C10,inddata!$A:$D,3,FALSE)</f>
        <v>0</v>
      </c>
      <c r="R10" s="111">
        <f>VLOOKUP($C10,inddata!$A:$D,4,FALSE)</f>
        <v>1.65</v>
      </c>
      <c r="S10" s="121">
        <f t="shared" si="2"/>
        <v>0</v>
      </c>
    </row>
    <row r="11" spans="1:19" ht="10.5" customHeight="1">
      <c r="A11" s="94" t="s">
        <v>25</v>
      </c>
      <c r="B11" s="94" t="s">
        <v>62</v>
      </c>
      <c r="C11" s="94" t="s">
        <v>110</v>
      </c>
      <c r="D11" s="108" t="str">
        <f>VLOOKUP(A11,inddata!A:D,2,FALSE)</f>
        <v>Bord 60x200 (8 pers.)       </v>
      </c>
      <c r="E11" s="109"/>
      <c r="F11" s="110">
        <f>VLOOKUP($A11,inddata!$A:$D,3,FALSE)</f>
        <v>0</v>
      </c>
      <c r="G11" s="111">
        <f>VLOOKUP(A11,inddata!A:D,4,FALSE)</f>
        <v>49</v>
      </c>
      <c r="H11" s="112">
        <f t="shared" si="0"/>
        <v>0</v>
      </c>
      <c r="I11" s="117" t="str">
        <f>VLOOKUP($B11,inddata!$A:$D,2,FALSE)</f>
        <v>Gløgg/Irish coffe glas </v>
      </c>
      <c r="J11" s="122"/>
      <c r="K11" s="120">
        <f>VLOOKUP($B11,inddata!$A:$D,3,FALSE)</f>
        <v>0</v>
      </c>
      <c r="L11" s="111">
        <f>VLOOKUP($B11,inddata!$A:$D,4,FALSE)</f>
        <v>3</v>
      </c>
      <c r="M11" s="112">
        <f t="shared" si="1"/>
        <v>0</v>
      </c>
      <c r="N11" s="108" t="str">
        <f>VLOOKUP($C11,inddata!$A:$D,2,FALSE)</f>
        <v>Middagstall 24cm      </v>
      </c>
      <c r="O11" s="123"/>
      <c r="P11" s="122"/>
      <c r="Q11" s="120">
        <f>VLOOKUP($C11,inddata!$A:$D,3,FALSE)</f>
        <v>0</v>
      </c>
      <c r="R11" s="111">
        <f>VLOOKUP($C11,inddata!$A:$D,4,FALSE)</f>
        <v>1.65</v>
      </c>
      <c r="S11" s="121">
        <f t="shared" si="2"/>
        <v>0</v>
      </c>
    </row>
    <row r="12" spans="1:19" ht="10.5" customHeight="1">
      <c r="A12" s="94" t="s">
        <v>26</v>
      </c>
      <c r="B12" s="94" t="s">
        <v>63</v>
      </c>
      <c r="C12" s="94" t="s">
        <v>111</v>
      </c>
      <c r="D12" s="108" t="str">
        <f>VLOOKUP(A12,inddata!A:D,2,FALSE)</f>
        <v>Bord 70x120        </v>
      </c>
      <c r="E12" s="109"/>
      <c r="F12" s="110">
        <f>VLOOKUP($A12,inddata!$A:$D,3,FALSE)</f>
        <v>0</v>
      </c>
      <c r="G12" s="111">
        <f>VLOOKUP(A12,inddata!A:D,4,FALSE)</f>
        <v>27</v>
      </c>
      <c r="H12" s="112">
        <f t="shared" si="0"/>
        <v>0</v>
      </c>
      <c r="I12" s="117" t="str">
        <f>VLOOKUP($B12,inddata!$A:$D,2,FALSE)</f>
        <v>Karaffel               </v>
      </c>
      <c r="J12" s="122"/>
      <c r="K12" s="120">
        <f>VLOOKUP($B12,inddata!$A:$D,3,FALSE)</f>
        <v>0</v>
      </c>
      <c r="L12" s="111">
        <f>VLOOKUP($B12,inddata!$A:$D,4,FALSE)</f>
        <v>5</v>
      </c>
      <c r="M12" s="112">
        <f t="shared" si="1"/>
        <v>0</v>
      </c>
      <c r="N12" s="108" t="str">
        <f>VLOOKUP($C12,inddata!$A:$D,2,FALSE)</f>
        <v>Frokosttallerken 21cm</v>
      </c>
      <c r="O12" s="123"/>
      <c r="P12" s="122"/>
      <c r="Q12" s="120">
        <f>VLOOKUP($C12,inddata!$A:$D,3,FALSE)</f>
        <v>0</v>
      </c>
      <c r="R12" s="111">
        <f>VLOOKUP($C12,inddata!$A:$D,4,FALSE)</f>
        <v>1.65</v>
      </c>
      <c r="S12" s="121">
        <f t="shared" si="2"/>
        <v>0</v>
      </c>
    </row>
    <row r="13" spans="1:19" ht="10.5" customHeight="1">
      <c r="A13" s="94" t="s">
        <v>27</v>
      </c>
      <c r="B13" s="94" t="s">
        <v>64</v>
      </c>
      <c r="C13" s="94" t="s">
        <v>112</v>
      </c>
      <c r="D13" s="108" t="str">
        <f>VLOOKUP(A13,inddata!A:D,2,FALSE)</f>
        <v>Bord 80x120        </v>
      </c>
      <c r="E13" s="109"/>
      <c r="F13" s="110">
        <f>VLOOKUP($A13,inddata!$A:$D,3,FALSE)</f>
        <v>0</v>
      </c>
      <c r="G13" s="111">
        <f>VLOOKUP(A13,inddata!A:D,4,FALSE)</f>
        <v>31.5</v>
      </c>
      <c r="H13" s="112">
        <f t="shared" si="0"/>
        <v>0</v>
      </c>
      <c r="I13" s="117" t="str">
        <f>VLOOKUP($B13,inddata!$A:$D,2,FALSE)</f>
        <v>Glaskande m/hank       </v>
      </c>
      <c r="J13" s="122"/>
      <c r="K13" s="120">
        <f>VLOOKUP($B13,inddata!$A:$D,3,FALSE)</f>
        <v>0</v>
      </c>
      <c r="L13" s="111">
        <f>VLOOKUP($B13,inddata!$A:$D,4,FALSE)</f>
        <v>6</v>
      </c>
      <c r="M13" s="112">
        <f t="shared" si="1"/>
        <v>0</v>
      </c>
      <c r="N13" s="108" t="str">
        <f>VLOOKUP($C13,inddata!$A:$D,2,FALSE)</f>
        <v>Kagetall 17cm         </v>
      </c>
      <c r="O13" s="123"/>
      <c r="P13" s="122"/>
      <c r="Q13" s="120">
        <f>VLOOKUP($C13,inddata!$A:$D,3,FALSE)</f>
        <v>0</v>
      </c>
      <c r="R13" s="111">
        <f>VLOOKUP($C13,inddata!$A:$D,4,FALSE)</f>
        <v>1.65</v>
      </c>
      <c r="S13" s="121">
        <f t="shared" si="2"/>
        <v>0</v>
      </c>
    </row>
    <row r="14" spans="1:19" ht="10.5" customHeight="1">
      <c r="A14" s="94" t="s">
        <v>28</v>
      </c>
      <c r="B14" s="94" t="s">
        <v>65</v>
      </c>
      <c r="C14" s="94" t="s">
        <v>113</v>
      </c>
      <c r="D14" s="108" t="str">
        <f>VLOOKUP(A14,inddata!A:D,2,FALSE)</f>
        <v>Bord 80x150        </v>
      </c>
      <c r="E14" s="109"/>
      <c r="F14" s="110">
        <f>VLOOKUP($A14,inddata!$A:$D,3,FALSE)</f>
        <v>0</v>
      </c>
      <c r="G14" s="111">
        <f>VLOOKUP(A14,inddata!A:D,4,FALSE)</f>
        <v>33</v>
      </c>
      <c r="H14" s="112">
        <f t="shared" si="0"/>
        <v>0</v>
      </c>
      <c r="I14" s="117" t="str">
        <f>VLOOKUP($B14,inddata!$A:$D,2,FALSE)</f>
        <v>Glasbowle              </v>
      </c>
      <c r="J14" s="122"/>
      <c r="K14" s="120">
        <f>VLOOKUP($B14,inddata!$A:$D,3,FALSE)</f>
        <v>0</v>
      </c>
      <c r="L14" s="111">
        <f>VLOOKUP($B14,inddata!$A:$D,4,FALSE)</f>
        <v>10</v>
      </c>
      <c r="M14" s="112">
        <f t="shared" si="1"/>
        <v>0</v>
      </c>
      <c r="N14" s="108" t="str">
        <f>VLOOKUP($C14,inddata!$A:$D,2,FALSE)</f>
        <v>Dyb tall 21cm         </v>
      </c>
      <c r="O14" s="123"/>
      <c r="P14" s="122"/>
      <c r="Q14" s="120">
        <f>VLOOKUP($C14,inddata!$A:$D,3,FALSE)</f>
        <v>0</v>
      </c>
      <c r="R14" s="111">
        <f>VLOOKUP($C14,inddata!$A:$D,4,FALSE)</f>
        <v>1.65</v>
      </c>
      <c r="S14" s="121">
        <f t="shared" si="2"/>
        <v>0</v>
      </c>
    </row>
    <row r="15" spans="1:19" ht="10.5" customHeight="1">
      <c r="A15" s="94" t="s">
        <v>29</v>
      </c>
      <c r="B15" s="94" t="s">
        <v>66</v>
      </c>
      <c r="C15" s="94" t="s">
        <v>114</v>
      </c>
      <c r="D15" s="108" t="str">
        <f>VLOOKUP(A15,inddata!A:D,2,FALSE)</f>
        <v>Bord 80x180        </v>
      </c>
      <c r="E15" s="109"/>
      <c r="F15" s="110">
        <f>VLOOKUP($A15,inddata!$A:$D,3,FALSE)</f>
        <v>0</v>
      </c>
      <c r="G15" s="111">
        <f>VLOOKUP(A15,inddata!A:D,4,FALSE)</f>
        <v>41.5</v>
      </c>
      <c r="H15" s="112">
        <f t="shared" si="0"/>
        <v>0</v>
      </c>
      <c r="I15" s="117" t="str">
        <f>VLOOKUP($B15,inddata!$A:$D,2,FALSE)</f>
        <v>Isassietter            </v>
      </c>
      <c r="J15" s="122"/>
      <c r="K15" s="120">
        <f>VLOOKUP($B15,inddata!$A:$D,3,FALSE)</f>
        <v>0</v>
      </c>
      <c r="L15" s="111">
        <f>VLOOKUP($B15,inddata!$A:$D,4,FALSE)</f>
        <v>1.95</v>
      </c>
      <c r="M15" s="112">
        <f t="shared" si="1"/>
        <v>0</v>
      </c>
      <c r="N15" s="108" t="str">
        <f>VLOOKUP($C15,inddata!$A:$D,2,FALSE)</f>
        <v>Bouillonkop m/u       </v>
      </c>
      <c r="O15" s="123"/>
      <c r="P15" s="122"/>
      <c r="Q15" s="120">
        <f>VLOOKUP($C15,inddata!$A:$D,3,FALSE)</f>
        <v>0</v>
      </c>
      <c r="R15" s="111">
        <f>VLOOKUP($C15,inddata!$A:$D,4,FALSE)</f>
        <v>4</v>
      </c>
      <c r="S15" s="121">
        <f t="shared" si="2"/>
        <v>0</v>
      </c>
    </row>
    <row r="16" spans="1:19" ht="10.5" customHeight="1">
      <c r="A16" s="94" t="s">
        <v>30</v>
      </c>
      <c r="B16" s="94" t="s">
        <v>67</v>
      </c>
      <c r="C16" s="94" t="s">
        <v>115</v>
      </c>
      <c r="D16" s="108" t="str">
        <f>VLOOKUP(A16,inddata!A:D,2,FALSE)</f>
        <v>Bord 76x250        </v>
      </c>
      <c r="E16" s="109"/>
      <c r="F16" s="110">
        <f>VLOOKUP($A16,inddata!$A:$D,3,FALSE)</f>
        <v>0</v>
      </c>
      <c r="G16" s="111">
        <f>VLOOKUP(A16,inddata!A:D,4,FALSE)</f>
        <v>61.5</v>
      </c>
      <c r="H16" s="112">
        <f t="shared" si="0"/>
        <v>0</v>
      </c>
      <c r="I16" s="117" t="str">
        <f>VLOOKUP($B16,inddata!$A:$D,2,FALSE)</f>
        <v>Lagkagefad på fod      </v>
      </c>
      <c r="J16" s="122"/>
      <c r="K16" s="120">
        <f>VLOOKUP($B16,inddata!$A:$D,3,FALSE)</f>
        <v>0</v>
      </c>
      <c r="L16" s="111">
        <f>VLOOKUP($B16,inddata!$A:$D,4,FALSE)</f>
        <v>7</v>
      </c>
      <c r="M16" s="112">
        <f t="shared" si="1"/>
        <v>0</v>
      </c>
      <c r="N16" s="108" t="str">
        <f>VLOOKUP($C16,inddata!$A:$D,2,FALSE)</f>
        <v>Kaffe/the kopper      </v>
      </c>
      <c r="O16" s="123"/>
      <c r="P16" s="122"/>
      <c r="Q16" s="120">
        <f>VLOOKUP($C16,inddata!$A:$D,3,FALSE)</f>
        <v>0</v>
      </c>
      <c r="R16" s="111">
        <f>VLOOKUP($C16,inddata!$A:$D,4,FALSE)</f>
        <v>2</v>
      </c>
      <c r="S16" s="121">
        <f t="shared" si="2"/>
        <v>0</v>
      </c>
    </row>
    <row r="17" spans="1:19" ht="10.5" customHeight="1">
      <c r="A17" s="94" t="s">
        <v>31</v>
      </c>
      <c r="B17" s="94" t="s">
        <v>68</v>
      </c>
      <c r="C17" s="94" t="s">
        <v>116</v>
      </c>
      <c r="D17" s="108" t="str">
        <f>VLOOKUP(A17,inddata!A:D,2,FALSE)</f>
        <v>Bord 83x100 (4 pers.)</v>
      </c>
      <c r="E17" s="109"/>
      <c r="F17" s="110">
        <f>VLOOKUP($A17,inddata!$A:$D,3,FALSE)</f>
        <v>0</v>
      </c>
      <c r="G17" s="111">
        <f>VLOOKUP(A17,inddata!A:D,4,FALSE)</f>
        <v>26</v>
      </c>
      <c r="H17" s="112">
        <f t="shared" si="0"/>
        <v>0</v>
      </c>
      <c r="I17" s="117" t="str">
        <f>VLOOKUP($B17,inddata!$A:$D,2,FALSE)</f>
        <v>Long drink høje 29cl   </v>
      </c>
      <c r="J17" s="122"/>
      <c r="K17" s="120">
        <f>VLOOKUP($B17,inddata!$A:$D,3,FALSE)</f>
        <v>0</v>
      </c>
      <c r="L17" s="111">
        <f>VLOOKUP($B17,inddata!$A:$D,4,FALSE)</f>
        <v>1.95</v>
      </c>
      <c r="M17" s="112">
        <f t="shared" si="1"/>
        <v>0</v>
      </c>
      <c r="N17" s="108" t="str">
        <f>VLOOKUP($C17,inddata!$A:$D,2,FALSE)</f>
        <v>Person smørskål       </v>
      </c>
      <c r="O17" s="123"/>
      <c r="P17" s="122"/>
      <c r="Q17" s="120">
        <f>VLOOKUP($C17,inddata!$A:$D,3,FALSE)</f>
        <v>0</v>
      </c>
      <c r="R17" s="111">
        <f>VLOOKUP($C17,inddata!$A:$D,4,FALSE)</f>
        <v>1.5</v>
      </c>
      <c r="S17" s="121">
        <f t="shared" si="2"/>
        <v>0</v>
      </c>
    </row>
    <row r="18" spans="1:19" ht="10.5" customHeight="1">
      <c r="A18" s="94" t="s">
        <v>32</v>
      </c>
      <c r="B18" s="94" t="s">
        <v>69</v>
      </c>
      <c r="C18" s="94" t="s">
        <v>105</v>
      </c>
      <c r="D18" s="108" t="str">
        <f>VLOOKUP(A18,inddata!A:D,2,FALSE)</f>
        <v>Bord 83x200 (8 pers.)</v>
      </c>
      <c r="E18" s="109"/>
      <c r="F18" s="110">
        <f>VLOOKUP($A18,inddata!$A:$D,3,FALSE)</f>
        <v>0</v>
      </c>
      <c r="G18" s="111">
        <f>VLOOKUP(A18,inddata!A:D,4,FALSE)</f>
        <v>49</v>
      </c>
      <c r="H18" s="112">
        <f t="shared" si="0"/>
        <v>0</v>
      </c>
      <c r="I18" s="117" t="str">
        <f>VLOOKUP($B18,inddata!$A:$D,2,FALSE)</f>
        <v>The glas               </v>
      </c>
      <c r="J18" s="122"/>
      <c r="K18" s="120">
        <f>VLOOKUP($B18,inddata!$A:$D,3,FALSE)</f>
        <v>0</v>
      </c>
      <c r="L18" s="111">
        <f>VLOOKUP($B18,inddata!$A:$D,4,FALSE)</f>
        <v>3</v>
      </c>
      <c r="M18" s="112">
        <f t="shared" si="1"/>
        <v>0</v>
      </c>
      <c r="N18" s="108" t="str">
        <f>VLOOKUP($C18,inddata!$A:$D,2,FALSE)</f>
        <v>Kartoffelskål         </v>
      </c>
      <c r="O18" s="123"/>
      <c r="P18" s="122"/>
      <c r="Q18" s="120">
        <f>VLOOKUP($C18,inddata!$A:$D,3,FALSE)</f>
        <v>0</v>
      </c>
      <c r="R18" s="111">
        <f>VLOOKUP($C18,inddata!$A:$D,4,FALSE)</f>
        <v>4</v>
      </c>
      <c r="S18" s="121">
        <f t="shared" si="2"/>
        <v>0</v>
      </c>
    </row>
    <row r="19" spans="1:19" ht="11.25" customHeight="1">
      <c r="A19" s="94" t="s">
        <v>33</v>
      </c>
      <c r="B19" s="94" t="s">
        <v>70</v>
      </c>
      <c r="C19" s="94" t="s">
        <v>117</v>
      </c>
      <c r="D19" s="108" t="str">
        <f>VLOOKUP(A19,inddata!A:D,2,FALSE)</f>
        <v>Bord 95x110 (4 pers.)</v>
      </c>
      <c r="E19" s="109"/>
      <c r="F19" s="110">
        <f>VLOOKUP($A19,inddata!$A:$D,3,FALSE)</f>
        <v>0</v>
      </c>
      <c r="G19" s="111">
        <f>VLOOKUP(A19,inddata!A:D,4,FALSE)</f>
        <v>26</v>
      </c>
      <c r="H19" s="112">
        <f t="shared" si="0"/>
        <v>0</v>
      </c>
      <c r="I19" s="117" t="str">
        <f>VLOOKUP($B19,inddata!$A:$D,2,FALSE)</f>
        <v>Shot glas              </v>
      </c>
      <c r="J19" s="122"/>
      <c r="K19" s="120">
        <f>VLOOKUP($B19,inddata!$A:$D,3,FALSE)</f>
        <v>0</v>
      </c>
      <c r="L19" s="111">
        <f>VLOOKUP($B19,inddata!$A:$D,4,FALSE)</f>
        <v>1.35</v>
      </c>
      <c r="M19" s="112">
        <f t="shared" si="1"/>
        <v>0</v>
      </c>
      <c r="N19" s="108" t="str">
        <f>VLOOKUP($C19,inddata!$A:$D,2,FALSE)</f>
        <v>Sukker/fløde          </v>
      </c>
      <c r="O19" s="123"/>
      <c r="P19" s="122"/>
      <c r="Q19" s="120">
        <f>VLOOKUP($C19,inddata!$A:$D,3,FALSE)</f>
        <v>0</v>
      </c>
      <c r="R19" s="111">
        <f>VLOOKUP($C19,inddata!$A:$D,4,FALSE)</f>
        <v>4</v>
      </c>
      <c r="S19" s="121">
        <f t="shared" si="2"/>
        <v>0</v>
      </c>
    </row>
    <row r="20" spans="1:19" ht="12" customHeight="1">
      <c r="A20" s="94" t="s">
        <v>34</v>
      </c>
      <c r="B20" s="94" t="s">
        <v>71</v>
      </c>
      <c r="C20" s="102" t="s">
        <v>387</v>
      </c>
      <c r="D20" s="108" t="str">
        <f>VLOOKUP(A20,inddata!A:D,2,FALSE)</f>
        <v>Bord 95x165 (6 pers.)</v>
      </c>
      <c r="E20" s="109"/>
      <c r="F20" s="110">
        <f>VLOOKUP($A20,inddata!$A:$D,3,FALSE)</f>
        <v>0</v>
      </c>
      <c r="G20" s="111">
        <f>VLOOKUP(A20,inddata!A:D,4,FALSE)</f>
        <v>35</v>
      </c>
      <c r="H20" s="112">
        <f t="shared" si="0"/>
        <v>0</v>
      </c>
      <c r="I20" s="117" t="str">
        <f>VLOOKUP($B20,inddata!$A:$D,2,FALSE)</f>
        <v>Vase                   </v>
      </c>
      <c r="J20" s="122"/>
      <c r="K20" s="120">
        <f>VLOOKUP($B20,inddata!$A:$D,3,FALSE)</f>
        <v>0</v>
      </c>
      <c r="L20" s="111">
        <f>VLOOKUP($B20,inddata!$A:$D,4,FALSE)</f>
        <v>5</v>
      </c>
      <c r="M20" s="112">
        <f t="shared" si="1"/>
        <v>0</v>
      </c>
      <c r="N20" s="108" t="str">
        <f>VLOOKUP($C20,inddata!$A:$D,2,FALSE)</f>
        <v>Gratinfad 20x30       </v>
      </c>
      <c r="O20" s="123"/>
      <c r="P20" s="122"/>
      <c r="Q20" s="120">
        <f>VLOOKUP($C20,inddata!$A:$D,3,FALSE)</f>
        <v>0</v>
      </c>
      <c r="R20" s="111">
        <f>VLOOKUP($C20,inddata!$A:$D,4,FALSE)</f>
        <v>8</v>
      </c>
      <c r="S20" s="121">
        <f>R20*Q20</f>
        <v>0</v>
      </c>
    </row>
    <row r="21" spans="1:19" ht="11.25" thickBot="1">
      <c r="A21" s="94" t="s">
        <v>359</v>
      </c>
      <c r="C21" s="102" t="s">
        <v>388</v>
      </c>
      <c r="D21" s="108" t="str">
        <f>VLOOKUP(A21,inddata!A:D,2,FALSE)</f>
        <v>Bord 95x220 (8 pers.)</v>
      </c>
      <c r="E21" s="109"/>
      <c r="F21" s="110">
        <f>VLOOKUP($A21,inddata!$A:$D,3,FALSE)</f>
        <v>0</v>
      </c>
      <c r="G21" s="111">
        <f>VLOOKUP(A21,inddata!A:D,4,FALSE)</f>
        <v>55</v>
      </c>
      <c r="H21" s="112">
        <f>G21*F21</f>
        <v>0</v>
      </c>
      <c r="I21" s="152"/>
      <c r="J21" s="152"/>
      <c r="K21" s="138"/>
      <c r="L21" s="139"/>
      <c r="M21" s="140"/>
      <c r="N21" s="124" t="str">
        <f>VLOOKUP($C21,inddata!$A:$D,2,FALSE)</f>
        <v>Sauceskål             </v>
      </c>
      <c r="O21" s="125"/>
      <c r="P21" s="126"/>
      <c r="Q21" s="127">
        <f>VLOOKUP($C21,inddata!$A:$D,3,FALSE)</f>
        <v>0</v>
      </c>
      <c r="R21" s="128">
        <f>VLOOKUP($C21,inddata!$A:$D,4,FALSE)</f>
        <v>5</v>
      </c>
      <c r="S21" s="129">
        <f>R21*Q21</f>
        <v>0</v>
      </c>
    </row>
    <row r="22" spans="1:19" ht="11.25" thickTop="1">
      <c r="A22" s="94" t="s">
        <v>360</v>
      </c>
      <c r="C22" s="94"/>
      <c r="D22" s="108" t="str">
        <f>VLOOKUP(A22,inddata!A:D,2,FALSE)</f>
        <v>Bord Ø120          </v>
      </c>
      <c r="E22" s="109"/>
      <c r="F22" s="110">
        <f>VLOOKUP(A22,inddata!A:D,3,FALSE)</f>
        <v>0</v>
      </c>
      <c r="G22" s="111">
        <f>VLOOKUP(A22,inddata!A:D,4,FALSE)</f>
        <v>48</v>
      </c>
      <c r="H22" s="112">
        <f>G22*F22</f>
        <v>0</v>
      </c>
      <c r="I22" s="213"/>
      <c r="J22" s="114"/>
      <c r="K22" s="210"/>
      <c r="L22" s="156"/>
      <c r="M22" s="215"/>
      <c r="N22" s="142" t="s">
        <v>10</v>
      </c>
      <c r="O22" s="142"/>
      <c r="P22" s="142"/>
      <c r="Q22" s="143"/>
      <c r="R22" s="144"/>
      <c r="S22" s="145"/>
    </row>
    <row r="23" spans="1:19" ht="11.25" thickBot="1">
      <c r="A23" s="94" t="s">
        <v>361</v>
      </c>
      <c r="B23" s="94"/>
      <c r="C23" s="94" t="s">
        <v>118</v>
      </c>
      <c r="D23" s="108" t="str">
        <f>VLOOKUP(A23,inddata!A:D,2,FALSE)</f>
        <v>Bord Ø150          </v>
      </c>
      <c r="E23" s="109"/>
      <c r="F23" s="110">
        <f>VLOOKUP(A23,inddata!A:D,3,FALSE)</f>
        <v>0</v>
      </c>
      <c r="G23" s="111">
        <f>VLOOKUP(A23,inddata!A:D,4,FALSE)</f>
        <v>58</v>
      </c>
      <c r="H23" s="112">
        <f aca="true" t="shared" si="3" ref="H23:H32">G23*F23</f>
        <v>0</v>
      </c>
      <c r="I23" s="214"/>
      <c r="J23" s="162"/>
      <c r="K23" s="211"/>
      <c r="L23" s="212"/>
      <c r="M23" s="216"/>
      <c r="N23" s="109" t="str">
        <f>VLOOKUP($C23,inddata!$A:$D,2,FALSE)</f>
        <v>Gryde 5 liter        </v>
      </c>
      <c r="O23" s="123"/>
      <c r="P23" s="122"/>
      <c r="Q23" s="120">
        <f>VLOOKUP($C23,inddata!$A:$D,3,FALSE)</f>
        <v>0</v>
      </c>
      <c r="R23" s="111">
        <f>VLOOKUP($C23,inddata!$A:$D,4,FALSE)</f>
        <v>20</v>
      </c>
      <c r="S23" s="121">
        <f aca="true" t="shared" si="4" ref="S23:S38">R23*Q23</f>
        <v>0</v>
      </c>
    </row>
    <row r="24" spans="1:19" ht="11.25" thickTop="1">
      <c r="A24" s="94" t="s">
        <v>362</v>
      </c>
      <c r="B24" s="94"/>
      <c r="C24" s="94" t="s">
        <v>119</v>
      </c>
      <c r="D24" s="108" t="str">
        <f>VLOOKUP(A24,inddata!A:D,2,FALSE)</f>
        <v>Bord Ø180          </v>
      </c>
      <c r="E24" s="109"/>
      <c r="F24" s="110">
        <f>VLOOKUP(A24,inddata!A:D,3,FALSE)</f>
        <v>0</v>
      </c>
      <c r="G24" s="111">
        <f>VLOOKUP(A24,inddata!A:D,4,FALSE)</f>
        <v>85</v>
      </c>
      <c r="H24" s="112">
        <f t="shared" si="3"/>
        <v>0</v>
      </c>
      <c r="I24" s="206" t="s">
        <v>8</v>
      </c>
      <c r="J24" s="207"/>
      <c r="K24" s="208" t="s">
        <v>2</v>
      </c>
      <c r="L24" s="208" t="s">
        <v>14</v>
      </c>
      <c r="M24" s="209" t="s">
        <v>15</v>
      </c>
      <c r="N24" s="109" t="str">
        <f>VLOOKUP($C24,inddata!$A:$D,2,FALSE)</f>
        <v>Gryde 10 liter       </v>
      </c>
      <c r="O24" s="123"/>
      <c r="P24" s="122"/>
      <c r="Q24" s="120">
        <f>VLOOKUP($C24,inddata!$A:$D,3,FALSE)</f>
        <v>0</v>
      </c>
      <c r="R24" s="111">
        <f>VLOOKUP($C24,inddata!$A:$D,4,FALSE)</f>
        <v>30</v>
      </c>
      <c r="S24" s="121">
        <f t="shared" si="4"/>
        <v>0</v>
      </c>
    </row>
    <row r="25" spans="1:19" ht="10.5">
      <c r="A25" s="94" t="s">
        <v>363</v>
      </c>
      <c r="B25" s="94"/>
      <c r="C25" s="94" t="s">
        <v>120</v>
      </c>
      <c r="D25" s="108" t="str">
        <f>VLOOKUP(A25,inddata!A:D,2,FALSE)</f>
        <v>Cafebord 73        </v>
      </c>
      <c r="E25" s="109"/>
      <c r="F25" s="110">
        <f>VLOOKUP(A25,inddata!A:D,3,FALSE)</f>
        <v>0</v>
      </c>
      <c r="G25" s="111">
        <f>VLOOKUP(A25,inddata!A:D,4,FALSE)</f>
        <v>48</v>
      </c>
      <c r="H25" s="112">
        <f t="shared" si="3"/>
        <v>0</v>
      </c>
      <c r="I25" s="113" t="s">
        <v>0</v>
      </c>
      <c r="J25" s="114"/>
      <c r="K25" s="115"/>
      <c r="L25" s="115"/>
      <c r="M25" s="116"/>
      <c r="N25" s="108" t="str">
        <f>VLOOKUP($C25,inddata!$A:$D,2,FALSE)</f>
        <v>Termokande kaffe     </v>
      </c>
      <c r="O25" s="123"/>
      <c r="P25" s="122"/>
      <c r="Q25" s="120">
        <f>VLOOKUP($C25,inddata!$A:$D,3,FALSE)</f>
        <v>0</v>
      </c>
      <c r="R25" s="111">
        <f>VLOOKUP($C25,inddata!$A:$D,4,FALSE)</f>
        <v>7.5</v>
      </c>
      <c r="S25" s="121">
        <f t="shared" si="4"/>
        <v>0</v>
      </c>
    </row>
    <row r="26" spans="1:19" ht="10.5">
      <c r="A26" s="94" t="s">
        <v>364</v>
      </c>
      <c r="B26" s="94" t="s">
        <v>72</v>
      </c>
      <c r="C26" s="94" t="s">
        <v>121</v>
      </c>
      <c r="D26" s="108" t="str">
        <f>VLOOKUP(A26,inddata!A:D,2,FALSE)</f>
        <v>Cafebord 117       </v>
      </c>
      <c r="E26" s="109"/>
      <c r="F26" s="110">
        <f>VLOOKUP(A26,inddata!A:D,3,FALSE)</f>
        <v>0</v>
      </c>
      <c r="G26" s="111">
        <f>VLOOKUP(A26,inddata!A:D,4,FALSE)</f>
        <v>58</v>
      </c>
      <c r="H26" s="112">
        <f t="shared" si="3"/>
        <v>0</v>
      </c>
      <c r="I26" s="117" t="str">
        <f>VLOOKUP($B26,inddata!$A:$D,2,FALSE)</f>
        <v>Middagskniv   </v>
      </c>
      <c r="J26" s="122"/>
      <c r="K26" s="120">
        <f>VLOOKUP($B26,inddata!$A:$D,3,FALSE)</f>
        <v>0</v>
      </c>
      <c r="L26" s="111">
        <f>VLOOKUP($B26,inddata!$A:$D,4,FALSE)</f>
        <v>1.1</v>
      </c>
      <c r="M26" s="112">
        <f aca="true" t="shared" si="5" ref="M26:M38">L26*K26</f>
        <v>0</v>
      </c>
      <c r="N26" s="108" t="str">
        <f>VLOOKUP($C26,inddata!$A:$D,2,FALSE)</f>
        <v>Opøserske i plast    </v>
      </c>
      <c r="O26" s="123"/>
      <c r="P26" s="122"/>
      <c r="Q26" s="120">
        <f>VLOOKUP($C26,inddata!$A:$D,3,FALSE)</f>
        <v>0</v>
      </c>
      <c r="R26" s="111">
        <f>VLOOKUP($C26,inddata!$A:$D,4,FALSE)</f>
        <v>2</v>
      </c>
      <c r="S26" s="121">
        <f t="shared" si="4"/>
        <v>0</v>
      </c>
    </row>
    <row r="27" spans="1:19" ht="10.5">
      <c r="A27" s="94" t="s">
        <v>365</v>
      </c>
      <c r="B27" s="94" t="s">
        <v>73</v>
      </c>
      <c r="C27" s="94" t="s">
        <v>122</v>
      </c>
      <c r="D27" s="108" t="str">
        <f>VLOOKUP(A27,inddata!A:D,2,FALSE)</f>
        <v>Plaststol høj ryg  </v>
      </c>
      <c r="E27" s="109"/>
      <c r="F27" s="110">
        <f>VLOOKUP(A27,inddata!A:D,3,FALSE)</f>
        <v>0</v>
      </c>
      <c r="G27" s="111">
        <f>VLOOKUP(A27,inddata!A:D,4,FALSE)</f>
        <v>7.5</v>
      </c>
      <c r="H27" s="112">
        <f t="shared" si="3"/>
        <v>0</v>
      </c>
      <c r="I27" s="117" t="str">
        <f>VLOOKUP($B27,inddata!$A:$D,2,FALSE)</f>
        <v>Middagsgaffel </v>
      </c>
      <c r="J27" s="122"/>
      <c r="K27" s="120">
        <f>VLOOKUP($B27,inddata!$A:$D,3,FALSE)</f>
        <v>0</v>
      </c>
      <c r="L27" s="111">
        <f>VLOOKUP($B27,inddata!$A:$D,4,FALSE)</f>
        <v>1.1</v>
      </c>
      <c r="M27" s="112">
        <f t="shared" si="5"/>
        <v>0</v>
      </c>
      <c r="N27" s="108" t="str">
        <f>VLOOKUP($C27,inddata!$A:$D,2,FALSE)</f>
        <v>Isspand              </v>
      </c>
      <c r="O27" s="123"/>
      <c r="P27" s="122"/>
      <c r="Q27" s="120">
        <f>VLOOKUP($C27,inddata!$A:$D,3,FALSE)</f>
        <v>0</v>
      </c>
      <c r="R27" s="111">
        <f>VLOOKUP($C27,inddata!$A:$D,4,FALSE)</f>
        <v>8</v>
      </c>
      <c r="S27" s="121">
        <f t="shared" si="4"/>
        <v>0</v>
      </c>
    </row>
    <row r="28" spans="1:19" ht="10.5">
      <c r="A28" s="94" t="s">
        <v>366</v>
      </c>
      <c r="B28" s="94" t="s">
        <v>74</v>
      </c>
      <c r="C28" s="94" t="s">
        <v>123</v>
      </c>
      <c r="D28" s="108" t="str">
        <f>VLOOKUP(A28,inddata!A:D,2,FALSE)</f>
        <v>Klapstol           </v>
      </c>
      <c r="E28" s="109"/>
      <c r="F28" s="110">
        <f>VLOOKUP(A28,inddata!A:D,3,FALSE)</f>
        <v>0</v>
      </c>
      <c r="G28" s="111">
        <f>VLOOKUP(A28,inddata!A:D,4,FALSE)</f>
        <v>9.5</v>
      </c>
      <c r="H28" s="112">
        <f t="shared" si="3"/>
        <v>0</v>
      </c>
      <c r="I28" s="117" t="str">
        <f>VLOOKUP($B28,inddata!$A:$D,2,FALSE)</f>
        <v>Frokostkniv   </v>
      </c>
      <c r="J28" s="122"/>
      <c r="K28" s="120">
        <f>VLOOKUP($B28,inddata!$A:$D,3,FALSE)</f>
        <v>0</v>
      </c>
      <c r="L28" s="111">
        <f>VLOOKUP($B28,inddata!$A:$D,4,FALSE)</f>
        <v>1.1</v>
      </c>
      <c r="M28" s="112">
        <f t="shared" si="5"/>
        <v>0</v>
      </c>
      <c r="N28" s="108" t="str">
        <f>VLOOKUP($C28,inddata!$A:$D,2,FALSE)</f>
        <v>Salatbestik hvidt    </v>
      </c>
      <c r="O28" s="123"/>
      <c r="P28" s="122"/>
      <c r="Q28" s="120">
        <f>VLOOKUP($C28,inddata!$A:$D,3,FALSE)</f>
        <v>0</v>
      </c>
      <c r="R28" s="111">
        <f>VLOOKUP($C28,inddata!$A:$D,4,FALSE)</f>
        <v>4</v>
      </c>
      <c r="S28" s="121">
        <f t="shared" si="4"/>
        <v>0</v>
      </c>
    </row>
    <row r="29" spans="1:19" ht="10.5">
      <c r="A29" s="94" t="s">
        <v>367</v>
      </c>
      <c r="B29" s="94" t="s">
        <v>75</v>
      </c>
      <c r="C29" s="94" t="s">
        <v>124</v>
      </c>
      <c r="D29" s="108" t="str">
        <f>VLOOKUP(A29,inddata!A:D,2,FALSE)</f>
        <v>Wienerstol         Hvid</v>
      </c>
      <c r="E29" s="109"/>
      <c r="F29" s="110">
        <f>VLOOKUP(A29,inddata!A:D,3,FALSE)</f>
        <v>0</v>
      </c>
      <c r="G29" s="111">
        <f>VLOOKUP(A29,inddata!A:D,4,FALSE)</f>
        <v>8.5</v>
      </c>
      <c r="H29" s="112">
        <f t="shared" si="3"/>
        <v>0</v>
      </c>
      <c r="I29" s="117" t="str">
        <f>VLOOKUP($B29,inddata!$A:$D,2,FALSE)</f>
        <v>Frokostgaffel </v>
      </c>
      <c r="J29" s="122"/>
      <c r="K29" s="120">
        <f>VLOOKUP($B29,inddata!$A:$D,3,FALSE)</f>
        <v>0</v>
      </c>
      <c r="L29" s="111">
        <f>VLOOKUP($B29,inddata!$A:$D,4,FALSE)</f>
        <v>1.1</v>
      </c>
      <c r="M29" s="112">
        <f t="shared" si="5"/>
        <v>0</v>
      </c>
      <c r="N29" s="108" t="str">
        <f>VLOOKUP($C29,inddata!$A:$D,2,FALSE)</f>
        <v>Brødbakker           </v>
      </c>
      <c r="O29" s="123"/>
      <c r="P29" s="122"/>
      <c r="Q29" s="120">
        <f>VLOOKUP($C29,inddata!$A:$D,3,FALSE)</f>
        <v>0</v>
      </c>
      <c r="R29" s="111">
        <f>VLOOKUP($C29,inddata!$A:$D,4,FALSE)</f>
        <v>3.5</v>
      </c>
      <c r="S29" s="121">
        <f t="shared" si="4"/>
        <v>0</v>
      </c>
    </row>
    <row r="30" spans="1:19" ht="10.5">
      <c r="A30" s="94" t="s">
        <v>368</v>
      </c>
      <c r="B30" s="94" t="s">
        <v>76</v>
      </c>
      <c r="C30" s="94" t="s">
        <v>125</v>
      </c>
      <c r="D30" s="108" t="str">
        <f>VLOOKUP(A30,inddata!A:D,2,FALSE)</f>
        <v>Wienerstol         Sort</v>
      </c>
      <c r="E30" s="109"/>
      <c r="F30" s="110">
        <f>VLOOKUP(A30,inddata!A:D,3,FALSE)</f>
        <v>0</v>
      </c>
      <c r="G30" s="111">
        <f>VLOOKUP(A30,inddata!A:D,4,FALSE)</f>
        <v>8.5</v>
      </c>
      <c r="H30" s="112">
        <f t="shared" si="3"/>
        <v>0</v>
      </c>
      <c r="I30" s="117" t="str">
        <f>VLOOKUP($B30,inddata!$A:$D,2,FALSE)</f>
        <v>Spiseske      </v>
      </c>
      <c r="J30" s="122"/>
      <c r="K30" s="120">
        <f>VLOOKUP($B30,inddata!$A:$D,3,FALSE)</f>
        <v>0</v>
      </c>
      <c r="L30" s="111">
        <f>VLOOKUP($B30,inddata!$A:$D,4,FALSE)</f>
        <v>1.1</v>
      </c>
      <c r="M30" s="112">
        <f t="shared" si="5"/>
        <v>0</v>
      </c>
      <c r="N30" s="108" t="str">
        <f>VLOOKUP($C30,inddata!$A:$D,2,FALSE)</f>
        <v>Champagnekøler       </v>
      </c>
      <c r="O30" s="123"/>
      <c r="P30" s="122"/>
      <c r="Q30" s="120">
        <f>VLOOKUP($C30,inddata!$A:$D,3,FALSE)</f>
        <v>0</v>
      </c>
      <c r="R30" s="111">
        <f>VLOOKUP($C30,inddata!$A:$D,4,FALSE)</f>
        <v>10</v>
      </c>
      <c r="S30" s="121">
        <f t="shared" si="4"/>
        <v>0</v>
      </c>
    </row>
    <row r="31" spans="1:19" ht="10.5">
      <c r="A31" s="94" t="s">
        <v>373</v>
      </c>
      <c r="B31" s="94" t="s">
        <v>77</v>
      </c>
      <c r="C31" s="94" t="s">
        <v>126</v>
      </c>
      <c r="D31" s="108" t="str">
        <f>VLOOKUP(A31,inddata!A:D,2,FALSE)</f>
        <v>Skalstol           u/polstre</v>
      </c>
      <c r="E31" s="109"/>
      <c r="F31" s="110">
        <f>VLOOKUP(A31,inddata!A:D,3,FALSE)</f>
        <v>0</v>
      </c>
      <c r="G31" s="111">
        <f>VLOOKUP(A31,inddata!A:D,4,FALSE)</f>
        <v>9.5</v>
      </c>
      <c r="H31" s="112">
        <f t="shared" si="3"/>
        <v>0</v>
      </c>
      <c r="I31" s="117" t="str">
        <f>VLOOKUP($B31,inddata!$A:$D,2,FALSE)</f>
        <v>Desserske     </v>
      </c>
      <c r="J31" s="122"/>
      <c r="K31" s="120">
        <f>VLOOKUP($B31,inddata!$A:$D,3,FALSE)</f>
        <v>0</v>
      </c>
      <c r="L31" s="111">
        <f>VLOOKUP($B31,inddata!$A:$D,4,FALSE)</f>
        <v>1.1</v>
      </c>
      <c r="M31" s="112">
        <f t="shared" si="5"/>
        <v>0</v>
      </c>
      <c r="N31" s="108" t="str">
        <f>VLOOKUP($C31,inddata!$A:$D,2,FALSE)</f>
        <v>Glaslysestage enkel  </v>
      </c>
      <c r="O31" s="123"/>
      <c r="P31" s="122"/>
      <c r="Q31" s="120">
        <f>VLOOKUP($C31,inddata!$A:$D,3,FALSE)</f>
        <v>0</v>
      </c>
      <c r="R31" s="111">
        <f>VLOOKUP($C31,inddata!$A:$D,4,FALSE)</f>
        <v>4</v>
      </c>
      <c r="S31" s="121">
        <f t="shared" si="4"/>
        <v>0</v>
      </c>
    </row>
    <row r="32" spans="1:19" ht="10.5">
      <c r="A32" s="94" t="s">
        <v>374</v>
      </c>
      <c r="B32" s="94" t="s">
        <v>78</v>
      </c>
      <c r="C32" s="94" t="s">
        <v>127</v>
      </c>
      <c r="D32" s="108" t="str">
        <f>VLOOKUP(A32,inddata!A:D,2,FALSE)</f>
        <v>Skalstol           m/polstre</v>
      </c>
      <c r="E32" s="109"/>
      <c r="F32" s="110">
        <f>VLOOKUP($A32,inddata!$A:$D,3,FALSE)</f>
        <v>0</v>
      </c>
      <c r="G32" s="111">
        <f>VLOOKUP(A32,inddata!A:D,4,FALSE)</f>
        <v>12</v>
      </c>
      <c r="H32" s="112">
        <f t="shared" si="3"/>
        <v>0</v>
      </c>
      <c r="I32" s="117" t="str">
        <f>VLOOKUP($B32,inddata!$A:$D,2,FALSE)</f>
        <v>Kaffeske      </v>
      </c>
      <c r="J32" s="122"/>
      <c r="K32" s="120">
        <f>VLOOKUP($B32,inddata!$A:$D,3,FALSE)</f>
        <v>0</v>
      </c>
      <c r="L32" s="111">
        <f>VLOOKUP($B32,inddata!$A:$D,4,FALSE)</f>
        <v>1.1</v>
      </c>
      <c r="M32" s="112">
        <f t="shared" si="5"/>
        <v>0</v>
      </c>
      <c r="N32" s="108" t="str">
        <f>VLOOKUP($C32,inddata!$A:$D,2,FALSE)</f>
        <v>Sølvlysestage 1 arm  </v>
      </c>
      <c r="O32" s="123"/>
      <c r="P32" s="122"/>
      <c r="Q32" s="120">
        <f>VLOOKUP($C32,inddata!$A:$D,3,FALSE)</f>
        <v>0</v>
      </c>
      <c r="R32" s="111">
        <f>VLOOKUP($C32,inddata!$A:$D,4,FALSE)</f>
        <v>20</v>
      </c>
      <c r="S32" s="121">
        <f t="shared" si="4"/>
        <v>0</v>
      </c>
    </row>
    <row r="33" spans="1:19" ht="11.25" thickBot="1">
      <c r="A33" s="94" t="s">
        <v>375</v>
      </c>
      <c r="B33" s="94" t="s">
        <v>79</v>
      </c>
      <c r="C33" s="94" t="s">
        <v>128</v>
      </c>
      <c r="D33" s="124" t="str">
        <f>VLOOKUP(A33,inddata!A:D,2,FALSE)</f>
        <v>Guldstol           </v>
      </c>
      <c r="E33" s="130"/>
      <c r="F33" s="131">
        <f>VLOOKUP($A33,inddata!$A:$D,3,FALSE)</f>
        <v>0</v>
      </c>
      <c r="G33" s="128">
        <f>VLOOKUP(A33,inddata!A:D,4,FALSE)</f>
        <v>20</v>
      </c>
      <c r="H33" s="132">
        <f>G33*F33</f>
        <v>0</v>
      </c>
      <c r="I33" s="117" t="str">
        <f>VLOOKUP($B33,inddata!$A:$D,2,FALSE)</f>
        <v>Kagegaffel    </v>
      </c>
      <c r="J33" s="122"/>
      <c r="K33" s="120">
        <f>VLOOKUP($B33,inddata!$A:$D,3,FALSE)</f>
        <v>0</v>
      </c>
      <c r="L33" s="111">
        <f>VLOOKUP($B33,inddata!$A:$D,4,FALSE)</f>
        <v>1.1</v>
      </c>
      <c r="M33" s="112">
        <f t="shared" si="5"/>
        <v>0</v>
      </c>
      <c r="N33" s="108" t="str">
        <f>VLOOKUP($C33,inddata!$A:$D,2,FALSE)</f>
        <v>Sølvlysestage 3 arme </v>
      </c>
      <c r="O33" s="123"/>
      <c r="P33" s="122"/>
      <c r="Q33" s="120">
        <f>VLOOKUP($C33,inddata!$A:$D,3,FALSE)</f>
        <v>0</v>
      </c>
      <c r="R33" s="111">
        <f>VLOOKUP($C33,inddata!$A:$D,4,FALSE)</f>
        <v>40</v>
      </c>
      <c r="S33" s="121">
        <f t="shared" si="4"/>
        <v>0</v>
      </c>
    </row>
    <row r="34" spans="1:19" ht="11.25" thickTop="1">
      <c r="A34" s="94"/>
      <c r="B34" s="94" t="s">
        <v>80</v>
      </c>
      <c r="C34" s="94" t="s">
        <v>129</v>
      </c>
      <c r="D34" s="103" t="s">
        <v>7</v>
      </c>
      <c r="E34" s="142"/>
      <c r="F34" s="147"/>
      <c r="G34" s="144"/>
      <c r="H34" s="146"/>
      <c r="I34" s="117" t="str">
        <f>VLOOKUP($B34,inddata!$A:$D,2,FALSE)</f>
        <v>Fiskekniv     </v>
      </c>
      <c r="J34" s="122"/>
      <c r="K34" s="120">
        <f>VLOOKUP($B34,inddata!$A:$D,3,FALSE)</f>
        <v>0</v>
      </c>
      <c r="L34" s="111">
        <f>VLOOKUP($B34,inddata!$A:$D,4,FALSE)</f>
        <v>2.5</v>
      </c>
      <c r="M34" s="112">
        <f t="shared" si="5"/>
        <v>0</v>
      </c>
      <c r="N34" s="108" t="str">
        <f>VLOOKUP($C34,inddata!$A:$D,2,FALSE)</f>
        <v>Sølvlysestage 5 arme </v>
      </c>
      <c r="O34" s="123"/>
      <c r="P34" s="122"/>
      <c r="Q34" s="120">
        <f>VLOOKUP($C34,inddata!$A:$D,3,FALSE)</f>
        <v>0</v>
      </c>
      <c r="R34" s="111">
        <f>VLOOKUP($C34,inddata!$A:$D,4,FALSE)</f>
        <v>60</v>
      </c>
      <c r="S34" s="121">
        <f t="shared" si="4"/>
        <v>0</v>
      </c>
    </row>
    <row r="35" spans="1:19" ht="10.5">
      <c r="A35" s="94" t="s">
        <v>36</v>
      </c>
      <c r="B35" s="94" t="s">
        <v>81</v>
      </c>
      <c r="C35" s="94" t="s">
        <v>130</v>
      </c>
      <c r="D35" s="108" t="str">
        <f>VLOOKUP(A35,inddata!A:D,2,FALSE)</f>
        <v>Komfur                </v>
      </c>
      <c r="E35" s="109"/>
      <c r="F35" s="110">
        <f>VLOOKUP(A35,inddata!A:D,3,FALSE)</f>
        <v>0</v>
      </c>
      <c r="G35" s="111">
        <f>VLOOKUP(A35,inddata!A:D,4,FALSE)</f>
        <v>160</v>
      </c>
      <c r="H35" s="112">
        <f aca="true" t="shared" si="6" ref="H35:H58">G35*F35</f>
        <v>0</v>
      </c>
      <c r="I35" s="117" t="str">
        <f>VLOOKUP($B35,inddata!$A:$D,2,FALSE)</f>
        <v>Sauceske      </v>
      </c>
      <c r="J35" s="122"/>
      <c r="K35" s="120">
        <f>VLOOKUP($B35,inddata!$A:$D,3,FALSE)</f>
        <v>0</v>
      </c>
      <c r="L35" s="111">
        <f>VLOOKUP($B35,inddata!$A:$D,4,FALSE)</f>
        <v>2.5</v>
      </c>
      <c r="M35" s="112">
        <f t="shared" si="5"/>
        <v>0</v>
      </c>
      <c r="N35" s="108" t="str">
        <f>VLOOKUP($C35,inddata!$A:$D,2,FALSE)</f>
        <v>Salt/peber sæt       </v>
      </c>
      <c r="O35" s="123"/>
      <c r="P35" s="122"/>
      <c r="Q35" s="120">
        <f>VLOOKUP($C35,inddata!$A:$D,3,FALSE)</f>
        <v>0</v>
      </c>
      <c r="R35" s="111">
        <f>VLOOKUP($C35,inddata!$A:$D,4,FALSE)</f>
        <v>3</v>
      </c>
      <c r="S35" s="121">
        <f t="shared" si="4"/>
        <v>0</v>
      </c>
    </row>
    <row r="36" spans="1:19" ht="10.5">
      <c r="A36" s="94" t="s">
        <v>37</v>
      </c>
      <c r="B36" s="94" t="s">
        <v>82</v>
      </c>
      <c r="C36" s="94" t="s">
        <v>131</v>
      </c>
      <c r="D36" s="108" t="str">
        <f>VLOOKUP(A36,inddata!A:D,2,FALSE)</f>
        <v>Garderobestativ       </v>
      </c>
      <c r="E36" s="109"/>
      <c r="F36" s="110">
        <f>VLOOKUP(A36,inddata!A:D,3,FALSE)</f>
        <v>0</v>
      </c>
      <c r="G36" s="111">
        <f>VLOOKUP(A36,inddata!A:D,4,FALSE)</f>
        <v>44</v>
      </c>
      <c r="H36" s="112">
        <f t="shared" si="6"/>
        <v>0</v>
      </c>
      <c r="I36" s="117" t="str">
        <f>VLOOKUP($B36,inddata!$A:$D,2,FALSE)</f>
        <v>Kartoffelske  </v>
      </c>
      <c r="J36" s="122"/>
      <c r="K36" s="120">
        <f>VLOOKUP($B36,inddata!$A:$D,3,FALSE)</f>
        <v>0</v>
      </c>
      <c r="L36" s="111">
        <f>VLOOKUP($B36,inddata!$A:$D,4,FALSE)</f>
        <v>2.5</v>
      </c>
      <c r="M36" s="112">
        <f t="shared" si="5"/>
        <v>0</v>
      </c>
      <c r="N36" s="108" t="str">
        <f>VLOOKUP($C36,inddata!$A:$D,2,FALSE)</f>
        <v>Serveringsbakke      </v>
      </c>
      <c r="O36" s="123"/>
      <c r="P36" s="122"/>
      <c r="Q36" s="120">
        <f>VLOOKUP($C36,inddata!$A:$D,3,FALSE)</f>
        <v>0</v>
      </c>
      <c r="R36" s="111">
        <f>VLOOKUP($C36,inddata!$A:$D,4,FALSE)</f>
        <v>2.5</v>
      </c>
      <c r="S36" s="121">
        <f t="shared" si="4"/>
        <v>0</v>
      </c>
    </row>
    <row r="37" spans="1:19" ht="10.5">
      <c r="A37" s="94" t="s">
        <v>38</v>
      </c>
      <c r="B37" s="94" t="s">
        <v>83</v>
      </c>
      <c r="C37" s="94" t="s">
        <v>132</v>
      </c>
      <c r="D37" s="108" t="str">
        <f>VLOOKUP(A37,inddata!A:D,2,FALSE)</f>
        <v>Bøjler                </v>
      </c>
      <c r="E37" s="109"/>
      <c r="F37" s="110">
        <f>VLOOKUP(A37,inddata!A:D,3,FALSE)</f>
        <v>0</v>
      </c>
      <c r="G37" s="111">
        <f>VLOOKUP(A37,inddata!A:D,4,FALSE)</f>
        <v>1.35</v>
      </c>
      <c r="H37" s="112">
        <f t="shared" si="6"/>
        <v>0</v>
      </c>
      <c r="I37" s="117" t="str">
        <f>VLOOKUP($B37,inddata!$A:$D,2,FALSE)</f>
        <v>Stegegaffel   </v>
      </c>
      <c r="J37" s="122"/>
      <c r="K37" s="120">
        <f>VLOOKUP($B37,inddata!$A:$D,3,FALSE)</f>
        <v>0</v>
      </c>
      <c r="L37" s="111">
        <f>VLOOKUP($B37,inddata!$A:$D,4,FALSE)</f>
        <v>2.5</v>
      </c>
      <c r="M37" s="112">
        <f t="shared" si="5"/>
        <v>0</v>
      </c>
      <c r="N37" s="108" t="str">
        <f>VLOOKUP($C37,inddata!$A:$D,2,FALSE)</f>
        <v>Askebæger lille      </v>
      </c>
      <c r="O37" s="123"/>
      <c r="P37" s="122"/>
      <c r="Q37" s="120">
        <f>VLOOKUP($C37,inddata!$A:$D,3,FALSE)</f>
        <v>0</v>
      </c>
      <c r="R37" s="111">
        <f>VLOOKUP($C37,inddata!$A:$D,4,FALSE)</f>
        <v>1.35</v>
      </c>
      <c r="S37" s="121">
        <f t="shared" si="4"/>
        <v>0</v>
      </c>
    </row>
    <row r="38" spans="1:19" ht="11.25" thickBot="1">
      <c r="A38" s="94" t="s">
        <v>39</v>
      </c>
      <c r="B38" s="94" t="s">
        <v>84</v>
      </c>
      <c r="C38" s="94" t="s">
        <v>133</v>
      </c>
      <c r="D38" s="108" t="str">
        <f>VLOOKUP(A38,inddata!A:D,2,FALSE)</f>
        <v>Parasol               </v>
      </c>
      <c r="E38" s="109"/>
      <c r="F38" s="110">
        <f>VLOOKUP(A38,inddata!A:D,3,FALSE)</f>
        <v>0</v>
      </c>
      <c r="G38" s="111">
        <f>VLOOKUP(A38,inddata!A:D,4,FALSE)</f>
        <v>135</v>
      </c>
      <c r="H38" s="112">
        <f t="shared" si="6"/>
        <v>0</v>
      </c>
      <c r="I38" s="117" t="str">
        <f>VLOOKUP($B38,inddata!$A:$D,2,FALSE)</f>
        <v>Gløgg ske     </v>
      </c>
      <c r="J38" s="122"/>
      <c r="K38" s="120">
        <f>VLOOKUP($B38,inddata!$A:$D,3,FALSE)</f>
        <v>0</v>
      </c>
      <c r="L38" s="111">
        <f>VLOOKUP($B38,inddata!$A:$D,4,FALSE)</f>
        <v>2.5</v>
      </c>
      <c r="M38" s="112">
        <f t="shared" si="5"/>
        <v>0</v>
      </c>
      <c r="N38" s="124" t="str">
        <f>VLOOKUP($C38,inddata!$A:$D,2,FALSE)</f>
        <v>Askebæger stort      </v>
      </c>
      <c r="O38" s="125"/>
      <c r="P38" s="126"/>
      <c r="Q38" s="127">
        <f>VLOOKUP($C38,inddata!$A:$D,3,FALSE)</f>
        <v>0</v>
      </c>
      <c r="R38" s="128">
        <f>VLOOKUP($C38,inddata!$A:$D,4,FALSE)</f>
        <v>1.5</v>
      </c>
      <c r="S38" s="129">
        <f t="shared" si="4"/>
        <v>0</v>
      </c>
    </row>
    <row r="39" spans="1:19" ht="11.25" thickTop="1">
      <c r="A39" s="94" t="s">
        <v>40</v>
      </c>
      <c r="B39" s="94"/>
      <c r="D39" s="108" t="str">
        <f>VLOOKUP(A39,inddata!A:D,2,FALSE)</f>
        <v>Køleskab              </v>
      </c>
      <c r="E39" s="109"/>
      <c r="F39" s="110">
        <f>VLOOKUP(A39,inddata!A:D,3,FALSE)</f>
        <v>0</v>
      </c>
      <c r="G39" s="111">
        <f>VLOOKUP(A39,inddata!A:D,4,FALSE)</f>
        <v>165</v>
      </c>
      <c r="H39" s="112">
        <f t="shared" si="6"/>
        <v>0</v>
      </c>
      <c r="I39" s="113" t="s">
        <v>1</v>
      </c>
      <c r="J39" s="114"/>
      <c r="K39" s="143"/>
      <c r="L39" s="144"/>
      <c r="M39" s="146"/>
      <c r="N39" s="141" t="s">
        <v>12</v>
      </c>
      <c r="O39" s="133"/>
      <c r="P39" s="133"/>
      <c r="Q39" s="134"/>
      <c r="R39" s="135"/>
      <c r="S39" s="136"/>
    </row>
    <row r="40" spans="1:19" ht="10.5">
      <c r="A40" s="94" t="s">
        <v>312</v>
      </c>
      <c r="B40" s="94" t="s">
        <v>85</v>
      </c>
      <c r="C40" s="94" t="s">
        <v>134</v>
      </c>
      <c r="D40" s="108" t="str">
        <f>VLOOKUP(A40,inddata!A:D,2,FALSE)</f>
        <v>Gasvarmeovn med gas    </v>
      </c>
      <c r="E40" s="109"/>
      <c r="F40" s="110">
        <f>VLOOKUP(A40,inddata!A:D,3,FALSE)</f>
        <v>0</v>
      </c>
      <c r="G40" s="111">
        <f>VLOOKUP(A40,inddata!A:D,4,FALSE)</f>
        <v>275</v>
      </c>
      <c r="H40" s="112">
        <f t="shared" si="6"/>
        <v>0</v>
      </c>
      <c r="I40" s="117" t="str">
        <f>VLOOKUP($B40,inddata!$A:$D,2,FALSE)</f>
        <v>Middagskniv   </v>
      </c>
      <c r="J40" s="122"/>
      <c r="K40" s="120">
        <f>VLOOKUP($B40,inddata!$A:$D,3,FALSE)</f>
        <v>0</v>
      </c>
      <c r="L40" s="111">
        <f>VLOOKUP($B40,inddata!$A:$D,4,FALSE)</f>
        <v>1.85</v>
      </c>
      <c r="M40" s="112">
        <f aca="true" t="shared" si="7" ref="M40:M50">L40*K40</f>
        <v>0</v>
      </c>
      <c r="N40" s="108" t="str">
        <f>VLOOKUP($C41,inddata!$A:$D,2,FALSE)</f>
        <v>Dug hvid 140x175 </v>
      </c>
      <c r="O40" s="123"/>
      <c r="P40" s="122"/>
      <c r="Q40" s="120">
        <f>VLOOKUP($C41,inddata!$A:$D,3,FALSE)</f>
        <v>0</v>
      </c>
      <c r="R40" s="111">
        <f>VLOOKUP($C41,inddata!$A:$D,4,FALSE)</f>
        <v>42</v>
      </c>
      <c r="S40" s="121">
        <f>R40*Q40</f>
        <v>0</v>
      </c>
    </row>
    <row r="41" spans="1:19" ht="10.5">
      <c r="A41" s="94" t="s">
        <v>42</v>
      </c>
      <c r="B41" s="94" t="s">
        <v>86</v>
      </c>
      <c r="C41" s="94" t="s">
        <v>135</v>
      </c>
      <c r="D41" s="108" t="str">
        <f>VLOOKUP(A41,inddata!A:D,2,FALSE)</f>
        <v>Kulørt el. Hvid lyskæde        </v>
      </c>
      <c r="E41" s="109"/>
      <c r="F41" s="110">
        <f>VLOOKUP(A41,inddata!A:D,3,FALSE)</f>
        <v>0</v>
      </c>
      <c r="G41" s="111">
        <f>VLOOKUP(A41,inddata!A:D,4,FALSE)</f>
        <v>160</v>
      </c>
      <c r="H41" s="112">
        <f t="shared" si="6"/>
        <v>0</v>
      </c>
      <c r="I41" s="117" t="str">
        <f>VLOOKUP($B41,inddata!$A:$D,2,FALSE)</f>
        <v>Middagsgaffel </v>
      </c>
      <c r="J41" s="122"/>
      <c r="K41" s="120">
        <f>VLOOKUP($B41,inddata!$A:$D,3,FALSE)</f>
        <v>0</v>
      </c>
      <c r="L41" s="111">
        <f>VLOOKUP($B41,inddata!$A:$D,4,FALSE)</f>
        <v>1.85</v>
      </c>
      <c r="M41" s="112">
        <f t="shared" si="7"/>
        <v>0</v>
      </c>
      <c r="N41" s="108" t="str">
        <f>VLOOKUP($C42,inddata!$A:$D,2,FALSE)</f>
        <v>Dug hvid 140x225 </v>
      </c>
      <c r="O41" s="123"/>
      <c r="P41" s="122"/>
      <c r="Q41" s="120">
        <f>VLOOKUP($C42,inddata!$A:$D,3,FALSE)</f>
        <v>0</v>
      </c>
      <c r="R41" s="111">
        <f>VLOOKUP($C42,inddata!$A:$D,4,FALSE)</f>
        <v>48</v>
      </c>
      <c r="S41" s="121">
        <f aca="true" t="shared" si="8" ref="S41:S47">R41*Q41</f>
        <v>0</v>
      </c>
    </row>
    <row r="42" spans="1:19" ht="10.5">
      <c r="A42" s="94" t="s">
        <v>43</v>
      </c>
      <c r="B42" s="94" t="s">
        <v>87</v>
      </c>
      <c r="C42" s="94" t="s">
        <v>136</v>
      </c>
      <c r="D42" s="108" t="str">
        <f>VLOOKUP(A42,inddata!A:D,2,FALSE)</f>
        <v>Kaffemaskine, manuel  </v>
      </c>
      <c r="E42" s="109"/>
      <c r="F42" s="110">
        <f>VLOOKUP(A42,inddata!A:D,3,FALSE)</f>
        <v>0</v>
      </c>
      <c r="G42" s="111">
        <f>VLOOKUP(A42,inddata!A:D,4,FALSE)</f>
        <v>135</v>
      </c>
      <c r="H42" s="112">
        <f t="shared" si="6"/>
        <v>0</v>
      </c>
      <c r="I42" s="117" t="str">
        <f>VLOOKUP($B42,inddata!$A:$D,2,FALSE)</f>
        <v>Frokostkniv   </v>
      </c>
      <c r="J42" s="122"/>
      <c r="K42" s="120">
        <f>VLOOKUP($B42,inddata!$A:$D,3,FALSE)</f>
        <v>0</v>
      </c>
      <c r="L42" s="111">
        <f>VLOOKUP($B42,inddata!$A:$D,4,FALSE)</f>
        <v>1.85</v>
      </c>
      <c r="M42" s="112">
        <f t="shared" si="7"/>
        <v>0</v>
      </c>
      <c r="N42" s="108" t="str">
        <f>VLOOKUP($C43,inddata!$A:$D,2,FALSE)</f>
        <v>Dug hvid 160x160 </v>
      </c>
      <c r="O42" s="123"/>
      <c r="P42" s="122"/>
      <c r="Q42" s="120">
        <f>VLOOKUP($C43,inddata!$A:$D,3,FALSE)</f>
        <v>0</v>
      </c>
      <c r="R42" s="111">
        <f>VLOOKUP($C43,inddata!$A:$D,4,FALSE)</f>
        <v>52.5</v>
      </c>
      <c r="S42" s="121">
        <f t="shared" si="8"/>
        <v>0</v>
      </c>
    </row>
    <row r="43" spans="1:19" ht="10.5">
      <c r="A43" s="94" t="s">
        <v>44</v>
      </c>
      <c r="B43" s="94" t="s">
        <v>88</v>
      </c>
      <c r="C43" s="94" t="s">
        <v>137</v>
      </c>
      <c r="D43" s="108" t="str">
        <f>VLOOKUP(A43,inddata!A:D,2,FALSE)</f>
        <v>Kaffemaskine, 144 kop </v>
      </c>
      <c r="E43" s="109"/>
      <c r="F43" s="110">
        <f>VLOOKUP(A43,inddata!A:D,3,FALSE)</f>
        <v>0</v>
      </c>
      <c r="G43" s="111">
        <f>VLOOKUP(A43,inddata!A:D,4,FALSE)</f>
        <v>90</v>
      </c>
      <c r="H43" s="112">
        <f t="shared" si="6"/>
        <v>0</v>
      </c>
      <c r="I43" s="117" t="str">
        <f>VLOOKUP($B43,inddata!$A:$D,2,FALSE)</f>
        <v>Frokostgaffel </v>
      </c>
      <c r="J43" s="122"/>
      <c r="K43" s="120">
        <f>VLOOKUP($B43,inddata!$A:$D,3,FALSE)</f>
        <v>0</v>
      </c>
      <c r="L43" s="111">
        <f>VLOOKUP($B43,inddata!$A:$D,4,FALSE)</f>
        <v>1.85</v>
      </c>
      <c r="M43" s="112">
        <f t="shared" si="7"/>
        <v>0</v>
      </c>
      <c r="N43" s="108" t="str">
        <f>VLOOKUP($C44,inddata!$A:$D,2,FALSE)</f>
        <v>Dug hvid 160x250 </v>
      </c>
      <c r="O43" s="123"/>
      <c r="P43" s="122"/>
      <c r="Q43" s="120">
        <f>VLOOKUP($C44,inddata!$A:$D,3,FALSE)</f>
        <v>0</v>
      </c>
      <c r="R43" s="111">
        <f>VLOOKUP($C44,inddata!$A:$D,4,FALSE)</f>
        <v>75</v>
      </c>
      <c r="S43" s="121">
        <f t="shared" si="8"/>
        <v>0</v>
      </c>
    </row>
    <row r="44" spans="1:19" ht="10.5">
      <c r="A44" s="94" t="s">
        <v>45</v>
      </c>
      <c r="B44" s="94" t="s">
        <v>89</v>
      </c>
      <c r="C44" s="94" t="s">
        <v>138</v>
      </c>
      <c r="D44" s="108" t="str">
        <f>VLOOKUP(A44,inddata!A:D,2,FALSE)</f>
        <v>Hynder                </v>
      </c>
      <c r="E44" s="109"/>
      <c r="F44" s="110">
        <f>VLOOKUP(A44,inddata!A:D,3,FALSE)</f>
        <v>0</v>
      </c>
      <c r="G44" s="111">
        <f>VLOOKUP(A44,inddata!A:D,4,FALSE)</f>
        <v>3.3</v>
      </c>
      <c r="H44" s="112">
        <f t="shared" si="6"/>
        <v>0</v>
      </c>
      <c r="I44" s="117" t="str">
        <f>VLOOKUP($B44,inddata!$A:$D,2,FALSE)</f>
        <v>Spiseske      </v>
      </c>
      <c r="J44" s="122"/>
      <c r="K44" s="120">
        <f>VLOOKUP($B44,inddata!$A:$D,3,FALSE)</f>
        <v>0</v>
      </c>
      <c r="L44" s="111">
        <f>VLOOKUP($B44,inddata!$A:$D,4,FALSE)</f>
        <v>1.85</v>
      </c>
      <c r="M44" s="112">
        <f t="shared" si="7"/>
        <v>0</v>
      </c>
      <c r="N44" s="108" t="str">
        <f>VLOOKUP($C45,inddata!$A:$D,2,FALSE)</f>
        <v>Dug hvid 160x380 </v>
      </c>
      <c r="O44" s="123"/>
      <c r="P44" s="122"/>
      <c r="Q44" s="120">
        <f>VLOOKUP($C45,inddata!$A:$D,3,FALSE)</f>
        <v>0</v>
      </c>
      <c r="R44" s="111">
        <f>VLOOKUP($C45,inddata!$A:$D,4,FALSE)</f>
        <v>95</v>
      </c>
      <c r="S44" s="121">
        <f t="shared" si="8"/>
        <v>0</v>
      </c>
    </row>
    <row r="45" spans="1:19" ht="11.25" thickBot="1">
      <c r="A45" s="94" t="s">
        <v>46</v>
      </c>
      <c r="B45" s="94" t="s">
        <v>90</v>
      </c>
      <c r="C45" s="94" t="s">
        <v>139</v>
      </c>
      <c r="D45" s="124" t="str">
        <f>VLOOKUP(A45,inddata!A:D,2,FALSE)</f>
        <v>Pølsebrødstoaster     </v>
      </c>
      <c r="E45" s="130"/>
      <c r="F45" s="131">
        <f>VLOOKUP(A45,inddata!A:D,3,FALSE)</f>
        <v>0</v>
      </c>
      <c r="G45" s="128">
        <f>VLOOKUP(A45,inddata!A:D,4,FALSE)</f>
        <v>165</v>
      </c>
      <c r="H45" s="132">
        <f t="shared" si="6"/>
        <v>0</v>
      </c>
      <c r="I45" s="117" t="str">
        <f>VLOOKUP($B45,inddata!$A:$D,2,FALSE)</f>
        <v>Dessertske    </v>
      </c>
      <c r="J45" s="122"/>
      <c r="K45" s="120">
        <f>VLOOKUP($B45,inddata!$A:$D,3,FALSE)</f>
        <v>0</v>
      </c>
      <c r="L45" s="111">
        <f>VLOOKUP($B45,inddata!$A:$D,4,FALSE)</f>
        <v>1.85</v>
      </c>
      <c r="M45" s="112">
        <f t="shared" si="7"/>
        <v>0</v>
      </c>
      <c r="N45" s="108" t="str">
        <f>VLOOKUP($C46,inddata!$A:$D,2,FALSE)</f>
        <v>Dug hvid 195x195 </v>
      </c>
      <c r="O45" s="123"/>
      <c r="P45" s="122"/>
      <c r="Q45" s="120">
        <f>VLOOKUP($C46,inddata!$A:$D,3,FALSE)</f>
        <v>0</v>
      </c>
      <c r="R45" s="111">
        <f>VLOOKUP($C46,inddata!$A:$D,4,FALSE)</f>
        <v>58</v>
      </c>
      <c r="S45" s="121">
        <f t="shared" si="8"/>
        <v>0</v>
      </c>
    </row>
    <row r="46" spans="1:19" ht="11.25" thickTop="1">
      <c r="A46" s="94"/>
      <c r="B46" s="94" t="s">
        <v>91</v>
      </c>
      <c r="C46" s="94" t="s">
        <v>140</v>
      </c>
      <c r="D46" s="141" t="s">
        <v>6</v>
      </c>
      <c r="E46" s="142"/>
      <c r="F46" s="147"/>
      <c r="G46" s="144"/>
      <c r="H46" s="146"/>
      <c r="I46" s="117" t="str">
        <f>VLOOKUP($B46,inddata!$A:$D,2,FALSE)</f>
        <v>Kaffeske      </v>
      </c>
      <c r="J46" s="122"/>
      <c r="K46" s="120">
        <f>VLOOKUP($B46,inddata!$A:$D,3,FALSE)</f>
        <v>0</v>
      </c>
      <c r="L46" s="111">
        <f>VLOOKUP($B46,inddata!$A:$D,4,FALSE)</f>
        <v>1.85</v>
      </c>
      <c r="M46" s="112">
        <f t="shared" si="7"/>
        <v>0</v>
      </c>
      <c r="N46" s="108" t="str">
        <f>VLOOKUP($C47,inddata!$A:$D,2,FALSE)</f>
        <v>Dug hvid 220x220 </v>
      </c>
      <c r="O46" s="123"/>
      <c r="P46" s="122"/>
      <c r="Q46" s="120">
        <f>VLOOKUP($C47,inddata!$A:$D,3,FALSE)</f>
        <v>0</v>
      </c>
      <c r="R46" s="111">
        <f>VLOOKUP($C47,inddata!$A:$D,4,FALSE)</f>
        <v>74</v>
      </c>
      <c r="S46" s="121">
        <f t="shared" si="8"/>
        <v>0</v>
      </c>
    </row>
    <row r="47" spans="1:19" ht="11.25" thickBot="1">
      <c r="A47" s="94" t="s">
        <v>47</v>
      </c>
      <c r="B47" s="94" t="s">
        <v>92</v>
      </c>
      <c r="C47" s="94" t="s">
        <v>384</v>
      </c>
      <c r="D47" s="108" t="str">
        <f>VLOOKUP(A47,inddata!A:D,2,FALSE)</f>
        <v>Rødvin 24cl            </v>
      </c>
      <c r="E47" s="109"/>
      <c r="F47" s="110">
        <f>VLOOKUP(A47,inddata!A:D,3,FALSE)</f>
        <v>0</v>
      </c>
      <c r="G47" s="111">
        <f>VLOOKUP(A47,inddata!A:D,4,FALSE)</f>
        <v>1.95</v>
      </c>
      <c r="H47" s="112">
        <f aca="true" t="shared" si="9" ref="H47:H57">G47*F47</f>
        <v>0</v>
      </c>
      <c r="I47" s="117" t="str">
        <f>VLOOKUP($B47,inddata!$A:$D,2,FALSE)</f>
        <v>Kagegaffel    </v>
      </c>
      <c r="J47" s="122"/>
      <c r="K47" s="120">
        <f>VLOOKUP($B47,inddata!$A:$D,3,FALSE)</f>
        <v>0</v>
      </c>
      <c r="L47" s="111">
        <f>VLOOKUP($B47,inddata!$A:$D,4,FALSE)</f>
        <v>1.85</v>
      </c>
      <c r="M47" s="112">
        <f t="shared" si="7"/>
        <v>0</v>
      </c>
      <c r="N47" s="124" t="str">
        <f>VLOOKUP($C48,inddata!$A:$D,2,FALSE)</f>
        <v>Serviet 50x50    </v>
      </c>
      <c r="O47" s="125"/>
      <c r="P47" s="126"/>
      <c r="Q47" s="127">
        <f>VLOOKUP($C48,inddata!$A:$D,3,FALSE)</f>
        <v>0</v>
      </c>
      <c r="R47" s="128">
        <f>VLOOKUP($C48,inddata!$A:$D,4,FALSE)</f>
        <v>8</v>
      </c>
      <c r="S47" s="129">
        <f t="shared" si="8"/>
        <v>0</v>
      </c>
    </row>
    <row r="48" spans="1:19" ht="11.25" thickTop="1">
      <c r="A48" s="94" t="s">
        <v>48</v>
      </c>
      <c r="B48" s="94" t="s">
        <v>93</v>
      </c>
      <c r="C48" s="102" t="s">
        <v>385</v>
      </c>
      <c r="D48" s="108" t="str">
        <f>VLOOKUP(A48,inddata!A:D,2,FALSE)</f>
        <v>Hvidvin 19cl           </v>
      </c>
      <c r="E48" s="109"/>
      <c r="F48" s="110">
        <f>VLOOKUP(A48,inddata!A:D,3,FALSE)</f>
        <v>0</v>
      </c>
      <c r="G48" s="111">
        <f>VLOOKUP(A48,inddata!A:D,4,FALSE)</f>
        <v>1.95</v>
      </c>
      <c r="H48" s="112">
        <f t="shared" si="9"/>
        <v>0</v>
      </c>
      <c r="I48" s="117" t="str">
        <f>VLOOKUP($B48,inddata!$A:$D,2,FALSE)</f>
        <v>Fiskekniv     </v>
      </c>
      <c r="J48" s="122"/>
      <c r="K48" s="120">
        <f>VLOOKUP($B48,inddata!$A:$D,3,FALSE)</f>
        <v>0</v>
      </c>
      <c r="L48" s="111">
        <f>VLOOKUP($B48,inddata!$A:$D,4,FALSE)</f>
        <v>4</v>
      </c>
      <c r="M48" s="112">
        <f t="shared" si="7"/>
        <v>0</v>
      </c>
      <c r="N48" s="137"/>
      <c r="R48" s="156"/>
      <c r="S48" s="157"/>
    </row>
    <row r="49" spans="1:19" ht="10.5">
      <c r="A49" s="94" t="s">
        <v>49</v>
      </c>
      <c r="B49" s="94" t="s">
        <v>94</v>
      </c>
      <c r="D49" s="108" t="str">
        <f>VLOOKUP(A49,inddata!A:D,2,FALSE)</f>
        <v>Dessertvin 12cl        </v>
      </c>
      <c r="E49" s="109"/>
      <c r="F49" s="110">
        <f>VLOOKUP(A49,inddata!A:D,3,FALSE)</f>
        <v>0</v>
      </c>
      <c r="G49" s="111">
        <f>VLOOKUP(A49,inddata!A:D,4,FALSE)</f>
        <v>1.95</v>
      </c>
      <c r="H49" s="112">
        <f t="shared" si="9"/>
        <v>0</v>
      </c>
      <c r="I49" s="117" t="str">
        <f>VLOOKUP($B49,inddata!$A:$D,2,FALSE)</f>
        <v>Sauceske      </v>
      </c>
      <c r="J49" s="122"/>
      <c r="K49" s="120">
        <f>VLOOKUP($B49,inddata!$A:$D,3,FALSE)</f>
        <v>0</v>
      </c>
      <c r="L49" s="111">
        <f>VLOOKUP($B49,inddata!$A:$D,4,FALSE)</f>
        <v>4</v>
      </c>
      <c r="M49" s="112">
        <f t="shared" si="7"/>
        <v>0</v>
      </c>
      <c r="N49" s="137" t="s">
        <v>395</v>
      </c>
      <c r="Q49" s="151"/>
      <c r="R49" s="111">
        <v>0</v>
      </c>
      <c r="S49" s="121">
        <f>R49*Q49</f>
        <v>0</v>
      </c>
    </row>
    <row r="50" spans="1:19" ht="11.25" thickBot="1">
      <c r="A50" s="94" t="s">
        <v>50</v>
      </c>
      <c r="B50" s="94" t="s">
        <v>95</v>
      </c>
      <c r="D50" s="108" t="str">
        <f>VLOOKUP(A50,inddata!A:D,2,FALSE)</f>
        <v>Portvin 6cl            </v>
      </c>
      <c r="E50" s="109"/>
      <c r="F50" s="110">
        <f>VLOOKUP(A50,inddata!A:D,3,FALSE)</f>
        <v>0</v>
      </c>
      <c r="G50" s="111">
        <f>VLOOKUP(A50,inddata!A:D,4,FALSE)</f>
        <v>1.95</v>
      </c>
      <c r="H50" s="112">
        <f t="shared" si="9"/>
        <v>0</v>
      </c>
      <c r="I50" s="148" t="str">
        <f>VLOOKUP($B50,inddata!$A:$D,2,FALSE)</f>
        <v>Kartoffelske  </v>
      </c>
      <c r="J50" s="126"/>
      <c r="K50" s="127">
        <f>VLOOKUP($B50,inddata!$A:$D,3,FALSE)</f>
        <v>0</v>
      </c>
      <c r="L50" s="128">
        <f>VLOOKUP($B50,inddata!$A:$D,4,FALSE)</f>
        <v>4</v>
      </c>
      <c r="M50" s="132">
        <f t="shared" si="7"/>
        <v>0</v>
      </c>
      <c r="N50" s="137"/>
      <c r="Q50" s="152"/>
      <c r="R50" s="139"/>
      <c r="S50" s="153"/>
    </row>
    <row r="51" spans="1:19" ht="11.25" thickTop="1">
      <c r="A51" s="94" t="s">
        <v>51</v>
      </c>
      <c r="C51" s="102" t="s">
        <v>141</v>
      </c>
      <c r="D51" s="108" t="str">
        <f>VLOOKUP(A51,inddata!A:D,2,FALSE)</f>
        <v>Champagne              </v>
      </c>
      <c r="E51" s="109"/>
      <c r="F51" s="110">
        <f>VLOOKUP(A51,inddata!A:D,3,FALSE)</f>
        <v>0</v>
      </c>
      <c r="G51" s="111">
        <f>VLOOKUP(A51,inddata!A:D,4,FALSE)</f>
        <v>1.95</v>
      </c>
      <c r="H51" s="112">
        <f t="shared" si="9"/>
        <v>0</v>
      </c>
      <c r="I51" s="141" t="s">
        <v>9</v>
      </c>
      <c r="J51" s="142"/>
      <c r="K51" s="143"/>
      <c r="L51" s="144"/>
      <c r="M51" s="146"/>
      <c r="N51" s="137" t="s">
        <v>13</v>
      </c>
      <c r="Q51" s="150"/>
      <c r="R51" s="144"/>
      <c r="S51" s="121" t="e">
        <f>VLOOKUP(D5,transport!A:B,2,TRUE)</f>
        <v>#N/A</v>
      </c>
    </row>
    <row r="52" spans="1:19" ht="10.5">
      <c r="A52" s="94" t="s">
        <v>52</v>
      </c>
      <c r="B52" s="102" t="s">
        <v>96</v>
      </c>
      <c r="D52" s="108" t="str">
        <f>VLOOKUP(A52,inddata!A:D,2,FALSE)</f>
        <v>Cognac                 </v>
      </c>
      <c r="E52" s="109"/>
      <c r="F52" s="110">
        <f>VLOOKUP(A52,inddata!A:D,3,FALSE)</f>
        <v>0</v>
      </c>
      <c r="G52" s="111">
        <f>VLOOKUP(A52,inddata!A:D,4,FALSE)</f>
        <v>1.75</v>
      </c>
      <c r="H52" s="112">
        <f t="shared" si="9"/>
        <v>0</v>
      </c>
      <c r="I52" s="117" t="str">
        <f>VLOOKUP($B52,inddata!$A:$D,2,FALSE)</f>
        <v>Stegefade 45cm     </v>
      </c>
      <c r="J52" s="122"/>
      <c r="K52" s="120">
        <f>VLOOKUP($B52,inddata!$A:$D,3,FALSE)</f>
        <v>0</v>
      </c>
      <c r="L52" s="111">
        <f>VLOOKUP($B52,inddata!$A:$D,4,FALSE)</f>
        <v>6</v>
      </c>
      <c r="M52" s="112">
        <f aca="true" t="shared" si="10" ref="M52:M58">L52*K52</f>
        <v>0</v>
      </c>
      <c r="N52" s="137" t="s">
        <v>287</v>
      </c>
      <c r="P52" s="154"/>
      <c r="Q52" s="155" t="e">
        <f>VLOOKUP(C52,inddata!A:C,2,FALSE)</f>
        <v>#N/A</v>
      </c>
      <c r="R52" s="111">
        <v>1</v>
      </c>
      <c r="S52" s="121" t="e">
        <f>Q52*R52</f>
        <v>#N/A</v>
      </c>
    </row>
    <row r="53" spans="1:19" ht="11.25" thickBot="1">
      <c r="A53" s="94" t="s">
        <v>53</v>
      </c>
      <c r="B53" s="102" t="s">
        <v>97</v>
      </c>
      <c r="D53" s="108" t="str">
        <f>VLOOKUP(A53,inddata!A:D,2,FALSE)</f>
        <v>Likør/snaps            </v>
      </c>
      <c r="E53" s="109"/>
      <c r="F53" s="110">
        <f>VLOOKUP(A53,inddata!A:D,3,FALSE)</f>
        <v>0</v>
      </c>
      <c r="G53" s="111">
        <f>VLOOKUP(A53,inddata!A:D,4,FALSE)</f>
        <v>1.75</v>
      </c>
      <c r="H53" s="112">
        <f t="shared" si="9"/>
        <v>0</v>
      </c>
      <c r="I53" s="117" t="str">
        <f>VLOOKUP($B53,inddata!$A:$D,2,FALSE)</f>
        <v>Stegefade 60cm     </v>
      </c>
      <c r="J53" s="122"/>
      <c r="K53" s="120">
        <f>VLOOKUP($B53,inddata!$A:$D,3,FALSE)</f>
        <v>0</v>
      </c>
      <c r="L53" s="111">
        <f>VLOOKUP($B53,inddata!$A:$D,4,FALSE)</f>
        <v>7</v>
      </c>
      <c r="M53" s="112">
        <f t="shared" si="10"/>
        <v>0</v>
      </c>
      <c r="N53" s="137"/>
      <c r="R53" s="156"/>
      <c r="S53" s="157"/>
    </row>
    <row r="54" spans="1:20" ht="13.5" thickBot="1">
      <c r="A54" s="94" t="s">
        <v>54</v>
      </c>
      <c r="B54" s="102" t="s">
        <v>98</v>
      </c>
      <c r="D54" s="108" t="str">
        <f>VLOOKUP(A54,inddata!A:D,2,FALSE)</f>
        <v>Ølglas                 </v>
      </c>
      <c r="E54" s="109"/>
      <c r="F54" s="110">
        <f>VLOOKUP(A54,inddata!A:D,3,FALSE)</f>
        <v>0</v>
      </c>
      <c r="G54" s="111">
        <f>VLOOKUP(A54,inddata!A:D,4,FALSE)</f>
        <v>1.95</v>
      </c>
      <c r="H54" s="112">
        <f t="shared" si="9"/>
        <v>0</v>
      </c>
      <c r="I54" s="117" t="str">
        <f>VLOOKUP($B54,inddata!$A:$D,2,FALSE)</f>
        <v>Rundt fad 32cm     </v>
      </c>
      <c r="J54" s="122"/>
      <c r="K54" s="120">
        <f>VLOOKUP($B54,inddata!$A:$D,3,FALSE)</f>
        <v>0</v>
      </c>
      <c r="L54" s="111">
        <f>VLOOKUP($B54,inddata!$A:$D,4,FALSE)</f>
        <v>4.5</v>
      </c>
      <c r="M54" s="112">
        <f t="shared" si="10"/>
        <v>0</v>
      </c>
      <c r="N54" s="158" t="s">
        <v>16</v>
      </c>
      <c r="O54" s="159"/>
      <c r="P54" s="159"/>
      <c r="Q54" s="160"/>
      <c r="R54" s="204" t="e">
        <f>SUM(H61:S61)+S51+S52</f>
        <v>#N/A</v>
      </c>
      <c r="S54" s="205"/>
      <c r="T54" s="9"/>
    </row>
    <row r="55" spans="1:20" ht="12.75">
      <c r="A55" s="94" t="s">
        <v>55</v>
      </c>
      <c r="B55" s="102" t="s">
        <v>101</v>
      </c>
      <c r="D55" s="108" t="str">
        <f>VLOOKUP(A55,inddata!A:D,2,FALSE)</f>
        <v>Coctail                </v>
      </c>
      <c r="E55" s="109"/>
      <c r="F55" s="110">
        <f>VLOOKUP(A55,inddata!A:D,3,FALSE)</f>
        <v>0</v>
      </c>
      <c r="G55" s="111">
        <f>VLOOKUP(A55,inddata!A:D,4,FALSE)</f>
        <v>1.95</v>
      </c>
      <c r="H55" s="112">
        <f t="shared" si="9"/>
        <v>0</v>
      </c>
      <c r="I55" s="117" t="str">
        <f>VLOOKUP($B55,inddata!$A:$D,2,FALSE)</f>
        <v>Kagespade          </v>
      </c>
      <c r="J55" s="122"/>
      <c r="K55" s="120">
        <f>VLOOKUP($B55,inddata!$A:$D,3,FALSE)</f>
        <v>0</v>
      </c>
      <c r="L55" s="111">
        <f>VLOOKUP($B55,inddata!$A:$D,4,FALSE)</f>
        <v>2</v>
      </c>
      <c r="M55" s="112">
        <f t="shared" si="10"/>
        <v>0</v>
      </c>
      <c r="N55" s="193" t="s">
        <v>390</v>
      </c>
      <c r="O55" s="51"/>
      <c r="P55" s="51"/>
      <c r="Q55" s="51" t="s">
        <v>391</v>
      </c>
      <c r="R55" s="9"/>
      <c r="S55" s="194"/>
      <c r="T55" s="9"/>
    </row>
    <row r="56" spans="1:20" ht="12.75">
      <c r="A56" s="94" t="s">
        <v>56</v>
      </c>
      <c r="B56" s="102" t="s">
        <v>102</v>
      </c>
      <c r="D56" s="108" t="str">
        <f>VLOOKUP(A56,inddata!A:D,2,FALSE)</f>
        <v>Ølkrus 25cl            </v>
      </c>
      <c r="E56" s="109"/>
      <c r="F56" s="110">
        <f>VLOOKUP(A56,inddata!A:D,3,FALSE)</f>
        <v>0</v>
      </c>
      <c r="G56" s="111">
        <f>VLOOKUP(A56,inddata!A:D,4,FALSE)</f>
        <v>1.95</v>
      </c>
      <c r="H56" s="112">
        <f t="shared" si="9"/>
        <v>0</v>
      </c>
      <c r="I56" s="117" t="str">
        <f>VLOOKUP($B56,inddata!$A:$D,2,FALSE)</f>
        <v>Lagkagekniv        </v>
      </c>
      <c r="J56" s="122"/>
      <c r="K56" s="120">
        <f>VLOOKUP($B56,inddata!$A:$D,3,FALSE)</f>
        <v>0</v>
      </c>
      <c r="L56" s="111">
        <f>VLOOKUP($B56,inddata!$A:$D,4,FALSE)</f>
        <v>4.5</v>
      </c>
      <c r="M56" s="112">
        <f t="shared" si="10"/>
        <v>0</v>
      </c>
      <c r="N56" s="51" t="s">
        <v>392</v>
      </c>
      <c r="O56" s="9"/>
      <c r="P56" s="9"/>
      <c r="Q56" s="51" t="s">
        <v>281</v>
      </c>
      <c r="R56" s="9"/>
      <c r="S56" s="195"/>
      <c r="T56" s="67"/>
    </row>
    <row r="57" spans="1:19" ht="12.75">
      <c r="A57" s="94" t="s">
        <v>57</v>
      </c>
      <c r="B57" s="102" t="s">
        <v>103</v>
      </c>
      <c r="D57" s="108" t="str">
        <f>VLOOKUP(A57,inddata!A:D,2,FALSE)</f>
        <v>Vandglas               </v>
      </c>
      <c r="E57" s="109"/>
      <c r="F57" s="110">
        <f>VLOOKUP(A57,inddata!A:D,3,FALSE)</f>
        <v>0</v>
      </c>
      <c r="G57" s="111">
        <f>VLOOKUP(A57,inddata!A:D,4,FALSE)</f>
        <v>1.95</v>
      </c>
      <c r="H57" s="112">
        <f t="shared" si="9"/>
        <v>0</v>
      </c>
      <c r="I57" s="117" t="str">
        <f>VLOOKUP($B57,inddata!$A:$D,2,FALSE)</f>
        <v>Dækketall. 30cm    </v>
      </c>
      <c r="J57" s="122"/>
      <c r="K57" s="120">
        <f>VLOOKUP($B57,inddata!$A:$D,3,FALSE)</f>
        <v>0</v>
      </c>
      <c r="L57" s="111">
        <f>VLOOKUP($B57,inddata!$A:$D,4,FALSE)</f>
        <v>10</v>
      </c>
      <c r="M57" s="112">
        <f t="shared" si="10"/>
        <v>0</v>
      </c>
      <c r="N57" s="51" t="s">
        <v>393</v>
      </c>
      <c r="O57" s="9"/>
      <c r="P57" s="9"/>
      <c r="Q57" s="51" t="s">
        <v>394</v>
      </c>
      <c r="R57" s="9"/>
      <c r="S57" s="195"/>
    </row>
    <row r="58" spans="1:19" ht="11.25" thickBot="1">
      <c r="A58" s="94" t="s">
        <v>58</v>
      </c>
      <c r="B58" s="102" t="s">
        <v>104</v>
      </c>
      <c r="D58" s="124" t="str">
        <f>VLOOKUP(A58,inddata!A:D,2,FALSE)</f>
        <v>Sjusglas               </v>
      </c>
      <c r="E58" s="130"/>
      <c r="F58" s="131">
        <f>VLOOKUP(A58,inddata!A:D,3,FALSE)</f>
        <v>0</v>
      </c>
      <c r="G58" s="128">
        <f>VLOOKUP(A58,inddata!A:D,4,FALSE)</f>
        <v>1.95</v>
      </c>
      <c r="H58" s="132">
        <f t="shared" si="6"/>
        <v>0</v>
      </c>
      <c r="I58" s="148" t="str">
        <f>VLOOKUP($B58,inddata!$A:$D,2,FALSE)</f>
        <v>Bryllupskagestativ </v>
      </c>
      <c r="J58" s="126"/>
      <c r="K58" s="127">
        <f>VLOOKUP($B58,inddata!$A:$D,3,FALSE)</f>
        <v>0</v>
      </c>
      <c r="L58" s="128">
        <f>VLOOKUP($B58,inddata!$A:$D,4,FALSE)</f>
        <v>125</v>
      </c>
      <c r="M58" s="132">
        <f t="shared" si="10"/>
        <v>0</v>
      </c>
      <c r="N58" s="161"/>
      <c r="O58" s="162"/>
      <c r="P58" s="162"/>
      <c r="Q58" s="162"/>
      <c r="R58" s="163"/>
      <c r="S58" s="164"/>
    </row>
    <row r="59" ht="11.25" thickTop="1"/>
    <row r="61" spans="8:19" ht="10.5">
      <c r="H61" s="149">
        <f>SUM(H7:H58)</f>
        <v>0</v>
      </c>
      <c r="M61" s="149">
        <f>SUM(M7:M58)</f>
        <v>0</v>
      </c>
      <c r="S61" s="149">
        <f>SUM(S7:S47)</f>
        <v>0</v>
      </c>
    </row>
  </sheetData>
  <mergeCells count="16">
    <mergeCell ref="P1:Q1"/>
    <mergeCell ref="P2:Q2"/>
    <mergeCell ref="P3:Q3"/>
    <mergeCell ref="P4:Q4"/>
    <mergeCell ref="M1:N1"/>
    <mergeCell ref="M2:N2"/>
    <mergeCell ref="M3:N3"/>
    <mergeCell ref="M4:N4"/>
    <mergeCell ref="J1:L1"/>
    <mergeCell ref="J2:L2"/>
    <mergeCell ref="J3:L3"/>
    <mergeCell ref="J4:L4"/>
    <mergeCell ref="D1:F1"/>
    <mergeCell ref="D2:F3"/>
    <mergeCell ref="G1:I2"/>
    <mergeCell ref="E4:F4"/>
  </mergeCells>
  <conditionalFormatting sqref="F7:H58">
    <cfRule type="expression" priority="1" dxfId="0" stopIfTrue="1">
      <formula>$F7&gt;0</formula>
    </cfRule>
  </conditionalFormatting>
  <conditionalFormatting sqref="K26:M58 K8:M23">
    <cfRule type="expression" priority="2" dxfId="1" stopIfTrue="1">
      <formula>$K8&gt;0</formula>
    </cfRule>
  </conditionalFormatting>
  <conditionalFormatting sqref="Q7:S47">
    <cfRule type="expression" priority="3" dxfId="1" stopIfTrue="1">
      <formula>$Q7&gt;0</formula>
    </cfRule>
  </conditionalFormatting>
  <conditionalFormatting sqref="D7:E58">
    <cfRule type="expression" priority="4" dxfId="2" stopIfTrue="1">
      <formula>$F7&gt;0</formula>
    </cfRule>
  </conditionalFormatting>
  <conditionalFormatting sqref="I26:J58 I8:J23">
    <cfRule type="expression" priority="5" dxfId="3" stopIfTrue="1">
      <formula>$K8&gt;0</formula>
    </cfRule>
  </conditionalFormatting>
  <conditionalFormatting sqref="N7:P47">
    <cfRule type="expression" priority="6" dxfId="3" stopIfTrue="1">
      <formula>$Q7&gt;0</formula>
    </cfRule>
  </conditionalFormatting>
  <printOptions horizontalCentered="1"/>
  <pageMargins left="0" right="0" top="0" bottom="0" header="0.5118110236220472" footer="0.5118110236220472"/>
  <pageSetup horizontalDpi="300" verticalDpi="300" orientation="landscape" paperSize="9" scale="94" r:id="rId1"/>
</worksheet>
</file>

<file path=xl/worksheets/sheet3.xml><?xml version="1.0" encoding="utf-8"?>
<worksheet xmlns="http://schemas.openxmlformats.org/spreadsheetml/2006/main" xmlns:r="http://schemas.openxmlformats.org/officeDocument/2006/relationships">
  <dimension ref="A1:B124"/>
  <sheetViews>
    <sheetView workbookViewId="0" topLeftCell="A2">
      <selection activeCell="A37" sqref="A37"/>
    </sheetView>
  </sheetViews>
  <sheetFormatPr defaultColWidth="9.00390625" defaultRowHeight="15.75"/>
  <cols>
    <col min="1" max="16384" width="9.00390625" style="4" customWidth="1"/>
  </cols>
  <sheetData>
    <row r="1" spans="1:2" ht="10.5">
      <c r="A1" s="4">
        <v>1499</v>
      </c>
      <c r="B1" s="4">
        <v>600</v>
      </c>
    </row>
    <row r="2" spans="1:2" ht="10.5">
      <c r="A2" s="4">
        <v>1500</v>
      </c>
      <c r="B2" s="4">
        <v>600</v>
      </c>
    </row>
    <row r="3" spans="1:2" ht="10.5">
      <c r="A3" s="4">
        <v>1999</v>
      </c>
      <c r="B3" s="4">
        <v>600</v>
      </c>
    </row>
    <row r="4" spans="1:2" ht="10.5">
      <c r="A4" s="4">
        <v>2000</v>
      </c>
      <c r="B4" s="4">
        <v>600</v>
      </c>
    </row>
    <row r="5" spans="1:2" ht="10.5">
      <c r="A5" s="4">
        <v>2100</v>
      </c>
      <c r="B5" s="4">
        <v>570</v>
      </c>
    </row>
    <row r="6" spans="1:2" ht="10.5">
      <c r="A6" s="4">
        <v>2200</v>
      </c>
      <c r="B6" s="4">
        <v>570</v>
      </c>
    </row>
    <row r="7" spans="1:2" ht="10.5">
      <c r="A7" s="4">
        <v>2300</v>
      </c>
      <c r="B7" s="4">
        <v>600</v>
      </c>
    </row>
    <row r="8" spans="1:2" ht="10.5">
      <c r="A8" s="4">
        <v>2400</v>
      </c>
      <c r="B8" s="4">
        <v>570</v>
      </c>
    </row>
    <row r="9" spans="1:2" ht="10.5">
      <c r="A9" s="4">
        <v>2450</v>
      </c>
      <c r="B9" s="4">
        <v>570</v>
      </c>
    </row>
    <row r="10" spans="1:2" ht="10.5">
      <c r="A10" s="4">
        <v>2500</v>
      </c>
      <c r="B10" s="4">
        <v>580</v>
      </c>
    </row>
    <row r="11" spans="1:2" ht="10.5">
      <c r="A11" s="4">
        <v>2600</v>
      </c>
      <c r="B11" s="4">
        <v>570</v>
      </c>
    </row>
    <row r="12" spans="1:2" ht="10.5">
      <c r="A12" s="4">
        <v>2605</v>
      </c>
      <c r="B12" s="4">
        <v>590</v>
      </c>
    </row>
    <row r="13" spans="1:2" ht="10.5">
      <c r="A13" s="4">
        <v>2610</v>
      </c>
      <c r="B13" s="4">
        <v>570</v>
      </c>
    </row>
    <row r="14" spans="1:2" ht="10.5">
      <c r="A14" s="4">
        <v>2620</v>
      </c>
      <c r="B14" s="4">
        <v>585</v>
      </c>
    </row>
    <row r="15" spans="1:2" ht="10.5">
      <c r="A15" s="4">
        <v>2625</v>
      </c>
      <c r="B15" s="4">
        <v>550</v>
      </c>
    </row>
    <row r="16" spans="1:2" ht="10.5">
      <c r="A16" s="4">
        <v>2630</v>
      </c>
      <c r="B16" s="4">
        <v>520</v>
      </c>
    </row>
    <row r="17" spans="1:2" ht="10.5">
      <c r="A17" s="4">
        <v>2635</v>
      </c>
      <c r="B17" s="4">
        <v>550</v>
      </c>
    </row>
    <row r="18" spans="1:2" ht="10.5">
      <c r="A18" s="4">
        <v>2640</v>
      </c>
      <c r="B18" s="4">
        <v>590</v>
      </c>
    </row>
    <row r="19" spans="1:2" ht="10.5">
      <c r="A19" s="4">
        <v>2650</v>
      </c>
      <c r="B19" s="4">
        <v>550</v>
      </c>
    </row>
    <row r="20" spans="1:2" ht="10.5">
      <c r="A20" s="4">
        <v>2660</v>
      </c>
      <c r="B20" s="4">
        <v>520</v>
      </c>
    </row>
    <row r="21" spans="1:2" ht="10.5">
      <c r="A21" s="4">
        <v>2665</v>
      </c>
      <c r="B21" s="4">
        <v>550</v>
      </c>
    </row>
    <row r="22" spans="1:2" ht="10.5">
      <c r="A22" s="4">
        <v>2670</v>
      </c>
      <c r="B22" s="4">
        <v>630</v>
      </c>
    </row>
    <row r="23" spans="1:2" ht="10.5">
      <c r="A23" s="4">
        <v>2680</v>
      </c>
      <c r="B23" s="4">
        <v>750</v>
      </c>
    </row>
    <row r="24" spans="1:2" ht="10.5">
      <c r="A24" s="4">
        <v>2690</v>
      </c>
      <c r="B24" s="4">
        <v>680</v>
      </c>
    </row>
    <row r="25" spans="1:2" ht="10.5">
      <c r="A25" s="4">
        <v>2700</v>
      </c>
      <c r="B25" s="4">
        <v>470</v>
      </c>
    </row>
    <row r="26" spans="1:2" ht="10.5">
      <c r="A26" s="4">
        <v>2720</v>
      </c>
      <c r="B26" s="4">
        <v>470</v>
      </c>
    </row>
    <row r="27" spans="1:2" ht="10.5">
      <c r="A27" s="4">
        <v>2730</v>
      </c>
      <c r="B27" s="4">
        <v>410</v>
      </c>
    </row>
    <row r="28" spans="1:2" ht="10.5">
      <c r="A28" s="4">
        <v>2740</v>
      </c>
      <c r="B28" s="4">
        <v>410</v>
      </c>
    </row>
    <row r="29" spans="1:2" ht="10.5">
      <c r="A29" s="4">
        <v>2750</v>
      </c>
      <c r="B29" s="4">
        <v>410</v>
      </c>
    </row>
    <row r="30" spans="1:2" ht="10.5">
      <c r="A30" s="4">
        <v>2760</v>
      </c>
      <c r="B30" s="4">
        <v>400</v>
      </c>
    </row>
    <row r="31" spans="1:2" ht="10.5">
      <c r="A31" s="4">
        <v>2770</v>
      </c>
      <c r="B31" s="4">
        <v>630</v>
      </c>
    </row>
    <row r="32" spans="1:2" ht="10.5">
      <c r="A32" s="4">
        <v>2791</v>
      </c>
      <c r="B32" s="4">
        <v>630</v>
      </c>
    </row>
    <row r="33" spans="1:2" ht="10.5">
      <c r="A33" s="4">
        <v>2800</v>
      </c>
      <c r="B33" s="4">
        <v>310</v>
      </c>
    </row>
    <row r="34" spans="1:2" ht="10.5">
      <c r="A34" s="4">
        <v>2820</v>
      </c>
      <c r="B34" s="4">
        <v>350</v>
      </c>
    </row>
    <row r="35" spans="1:2" ht="10.5">
      <c r="A35" s="4">
        <v>2830</v>
      </c>
      <c r="B35" s="4">
        <v>300</v>
      </c>
    </row>
    <row r="36" spans="1:2" ht="10.5">
      <c r="A36" s="4">
        <v>2840</v>
      </c>
      <c r="B36" s="4">
        <v>275</v>
      </c>
    </row>
    <row r="37" spans="1:2" ht="10.5">
      <c r="A37" s="4">
        <v>2850</v>
      </c>
      <c r="B37" s="4">
        <v>310</v>
      </c>
    </row>
    <row r="38" spans="1:2" ht="10.5">
      <c r="A38" s="4">
        <v>2860</v>
      </c>
      <c r="B38" s="4">
        <v>340</v>
      </c>
    </row>
    <row r="39" spans="1:2" ht="10.5">
      <c r="A39" s="4">
        <v>2880</v>
      </c>
      <c r="B39" s="4">
        <v>375</v>
      </c>
    </row>
    <row r="40" spans="1:2" ht="10.5">
      <c r="A40" s="4">
        <v>2900</v>
      </c>
      <c r="B40" s="4">
        <v>350</v>
      </c>
    </row>
    <row r="41" spans="1:2" ht="10.5">
      <c r="A41" s="4">
        <v>2920</v>
      </c>
      <c r="B41" s="4">
        <v>375</v>
      </c>
    </row>
    <row r="42" spans="1:2" ht="10.5">
      <c r="A42" s="4">
        <v>2930</v>
      </c>
      <c r="B42" s="4">
        <v>375</v>
      </c>
    </row>
    <row r="43" spans="1:2" ht="10.5">
      <c r="A43" s="4">
        <v>2942</v>
      </c>
      <c r="B43" s="4">
        <v>325</v>
      </c>
    </row>
    <row r="44" spans="1:2" ht="10.5">
      <c r="A44" s="4">
        <v>2950</v>
      </c>
      <c r="B44" s="4">
        <v>330</v>
      </c>
    </row>
    <row r="45" spans="1:2" ht="10.5">
      <c r="A45" s="4">
        <v>2960</v>
      </c>
      <c r="B45" s="4">
        <v>275</v>
      </c>
    </row>
    <row r="46" spans="1:2" ht="10.5">
      <c r="A46" s="4">
        <v>2970</v>
      </c>
      <c r="B46" s="4">
        <v>250</v>
      </c>
    </row>
    <row r="47" spans="1:2" ht="10.5">
      <c r="A47" s="4">
        <v>2980</v>
      </c>
      <c r="B47" s="4">
        <v>290</v>
      </c>
    </row>
    <row r="48" spans="1:2" ht="10.5">
      <c r="A48" s="4">
        <v>2990</v>
      </c>
      <c r="B48" s="4">
        <v>360</v>
      </c>
    </row>
    <row r="49" spans="1:2" ht="10.5">
      <c r="A49" s="4">
        <v>3000</v>
      </c>
      <c r="B49" s="4">
        <v>495</v>
      </c>
    </row>
    <row r="50" spans="1:2" ht="10.5">
      <c r="A50" s="4">
        <v>3050</v>
      </c>
      <c r="B50" s="4">
        <v>400</v>
      </c>
    </row>
    <row r="51" spans="1:2" ht="10.5">
      <c r="A51" s="4">
        <v>3060</v>
      </c>
      <c r="B51" s="4">
        <v>420</v>
      </c>
    </row>
    <row r="52" spans="1:2" ht="10.5">
      <c r="A52" s="4">
        <v>3070</v>
      </c>
      <c r="B52" s="4">
        <v>460</v>
      </c>
    </row>
    <row r="53" spans="1:2" ht="10.5">
      <c r="A53" s="4">
        <v>3080</v>
      </c>
      <c r="B53" s="4">
        <v>440</v>
      </c>
    </row>
    <row r="54" spans="1:2" ht="10.5">
      <c r="A54" s="4">
        <v>3100</v>
      </c>
      <c r="B54" s="4">
        <v>520</v>
      </c>
    </row>
    <row r="55" spans="1:2" ht="10.5">
      <c r="A55" s="4">
        <v>3120</v>
      </c>
      <c r="B55" s="4">
        <v>580</v>
      </c>
    </row>
    <row r="56" spans="1:2" ht="10.5">
      <c r="A56" s="4">
        <v>3140</v>
      </c>
      <c r="B56" s="4">
        <v>520</v>
      </c>
    </row>
    <row r="57" spans="1:2" ht="10.5">
      <c r="A57" s="4">
        <v>3150</v>
      </c>
      <c r="B57" s="4">
        <v>500</v>
      </c>
    </row>
    <row r="58" spans="1:2" ht="10.5">
      <c r="A58" s="4">
        <v>3200</v>
      </c>
      <c r="B58" s="4">
        <v>480</v>
      </c>
    </row>
    <row r="59" spans="1:2" ht="10.5">
      <c r="A59" s="4">
        <v>3210</v>
      </c>
      <c r="B59" s="4">
        <v>560</v>
      </c>
    </row>
    <row r="60" spans="1:2" ht="10.5">
      <c r="A60" s="4">
        <v>3220</v>
      </c>
      <c r="B60" s="4">
        <v>590</v>
      </c>
    </row>
    <row r="61" spans="1:2" ht="10.5">
      <c r="A61" s="4">
        <v>3230</v>
      </c>
      <c r="B61" s="4">
        <v>490</v>
      </c>
    </row>
    <row r="62" spans="1:2" ht="10.5">
      <c r="A62" s="4">
        <v>3300</v>
      </c>
      <c r="B62" s="4">
        <v>530</v>
      </c>
    </row>
    <row r="63" spans="1:2" ht="10.5">
      <c r="A63" s="4">
        <v>3310</v>
      </c>
      <c r="B63" s="4">
        <v>510</v>
      </c>
    </row>
    <row r="64" spans="1:2" ht="10.5">
      <c r="A64" s="4">
        <v>3330</v>
      </c>
      <c r="B64" s="4">
        <v>350</v>
      </c>
    </row>
    <row r="65" spans="1:2" ht="10.5">
      <c r="A65" s="4">
        <v>3360</v>
      </c>
      <c r="B65" s="4">
        <v>600</v>
      </c>
    </row>
    <row r="66" spans="1:2" ht="10.5">
      <c r="A66" s="4">
        <v>3370</v>
      </c>
      <c r="B66" s="4">
        <v>590</v>
      </c>
    </row>
    <row r="67" spans="1:2" ht="10.5">
      <c r="A67" s="4">
        <v>3390</v>
      </c>
      <c r="B67" s="4">
        <v>625</v>
      </c>
    </row>
    <row r="68" spans="1:2" ht="10.5">
      <c r="A68" s="4">
        <v>3400</v>
      </c>
      <c r="B68" s="4">
        <v>300</v>
      </c>
    </row>
    <row r="69" spans="1:2" ht="10.5">
      <c r="A69" s="4">
        <v>3450</v>
      </c>
      <c r="B69" s="4">
        <v>250</v>
      </c>
    </row>
    <row r="70" spans="1:2" ht="10.5">
      <c r="A70" s="4">
        <v>3460</v>
      </c>
      <c r="B70" s="4">
        <v>250</v>
      </c>
    </row>
    <row r="71" spans="1:2" ht="10.5">
      <c r="A71" s="4">
        <v>3480</v>
      </c>
      <c r="B71" s="4">
        <v>330</v>
      </c>
    </row>
    <row r="72" spans="1:2" ht="10.5">
      <c r="A72" s="4">
        <v>3500</v>
      </c>
      <c r="B72" s="4">
        <v>350</v>
      </c>
    </row>
    <row r="73" spans="1:2" ht="10.5">
      <c r="A73" s="4">
        <v>3520</v>
      </c>
      <c r="B73" s="4">
        <v>290</v>
      </c>
    </row>
    <row r="74" spans="1:2" ht="10.5">
      <c r="A74" s="4">
        <v>3540</v>
      </c>
      <c r="B74" s="4">
        <v>310</v>
      </c>
    </row>
    <row r="75" spans="1:2" ht="10.5">
      <c r="A75" s="4">
        <v>3600</v>
      </c>
      <c r="B75" s="4">
        <v>450</v>
      </c>
    </row>
    <row r="76" spans="1:2" ht="10.5">
      <c r="A76" s="4">
        <v>3630</v>
      </c>
      <c r="B76" s="4">
        <v>560</v>
      </c>
    </row>
    <row r="77" spans="1:2" ht="10.5">
      <c r="A77" s="4">
        <v>3650</v>
      </c>
      <c r="B77" s="4">
        <v>400</v>
      </c>
    </row>
    <row r="78" spans="1:2" ht="10.5">
      <c r="A78" s="4">
        <v>3660</v>
      </c>
      <c r="B78" s="4">
        <v>400</v>
      </c>
    </row>
    <row r="79" spans="1:2" ht="10.5">
      <c r="A79" s="4">
        <v>3670</v>
      </c>
      <c r="B79" s="4">
        <v>390</v>
      </c>
    </row>
    <row r="80" spans="1:2" ht="10.5">
      <c r="A80" s="4">
        <v>4000</v>
      </c>
      <c r="B80" s="4">
        <v>700</v>
      </c>
    </row>
    <row r="81" spans="1:2" ht="10.5">
      <c r="A81" s="4">
        <v>4040</v>
      </c>
      <c r="B81" s="4">
        <v>460</v>
      </c>
    </row>
    <row r="82" spans="1:2" ht="10.5">
      <c r="A82" s="4">
        <v>4050</v>
      </c>
      <c r="B82" s="4">
        <v>630</v>
      </c>
    </row>
    <row r="83" spans="1:2" ht="10.5">
      <c r="A83" s="4">
        <v>4060</v>
      </c>
      <c r="B83" s="4">
        <v>790</v>
      </c>
    </row>
    <row r="84" spans="1:2" ht="10.5">
      <c r="A84" s="4">
        <v>4070</v>
      </c>
      <c r="B84" s="4">
        <v>690</v>
      </c>
    </row>
    <row r="85" spans="1:2" ht="10.5">
      <c r="A85" s="4">
        <v>4100</v>
      </c>
      <c r="B85" s="4">
        <v>1080</v>
      </c>
    </row>
    <row r="86" spans="1:2" ht="10.5">
      <c r="A86" s="4">
        <v>4130</v>
      </c>
      <c r="B86" s="4">
        <v>845</v>
      </c>
    </row>
    <row r="87" spans="1:2" ht="10.5">
      <c r="A87" s="4">
        <v>4140</v>
      </c>
      <c r="B87" s="4">
        <v>850</v>
      </c>
    </row>
    <row r="88" spans="1:2" ht="10.5">
      <c r="A88" s="4">
        <v>4180</v>
      </c>
      <c r="B88" s="4">
        <v>1200</v>
      </c>
    </row>
    <row r="89" spans="1:2" ht="10.5">
      <c r="A89" s="4">
        <v>4200</v>
      </c>
      <c r="B89" s="4">
        <v>1420</v>
      </c>
    </row>
    <row r="90" spans="1:2" ht="10.5">
      <c r="A90" s="4">
        <v>4220</v>
      </c>
      <c r="B90" s="4">
        <v>1500</v>
      </c>
    </row>
    <row r="91" spans="1:2" ht="10.5">
      <c r="A91" s="4">
        <v>4230</v>
      </c>
      <c r="B91" s="4">
        <v>1450</v>
      </c>
    </row>
    <row r="92" spans="1:2" ht="10.5">
      <c r="A92" s="4">
        <v>4281</v>
      </c>
      <c r="B92" s="4">
        <v>1300</v>
      </c>
    </row>
    <row r="93" spans="1:2" ht="10.5">
      <c r="A93" s="4">
        <v>4295</v>
      </c>
      <c r="B93" s="4">
        <v>1000</v>
      </c>
    </row>
    <row r="94" spans="1:2" ht="10.5">
      <c r="A94" s="4">
        <v>4300</v>
      </c>
      <c r="B94" s="4">
        <v>845</v>
      </c>
    </row>
    <row r="95" spans="1:2" ht="10.5">
      <c r="A95" s="4">
        <v>4320</v>
      </c>
      <c r="B95" s="4">
        <v>825</v>
      </c>
    </row>
    <row r="96" spans="1:2" ht="10.5">
      <c r="A96" s="4">
        <v>4330</v>
      </c>
      <c r="B96" s="4">
        <v>845</v>
      </c>
    </row>
    <row r="97" spans="1:2" ht="10.5">
      <c r="A97" s="4">
        <v>4340</v>
      </c>
      <c r="B97" s="4">
        <v>860</v>
      </c>
    </row>
    <row r="98" spans="1:2" ht="10.5">
      <c r="A98" s="4">
        <v>4350</v>
      </c>
      <c r="B98" s="4">
        <v>990</v>
      </c>
    </row>
    <row r="99" spans="1:2" ht="10.5">
      <c r="A99" s="4">
        <v>4390</v>
      </c>
      <c r="B99" s="4">
        <v>810</v>
      </c>
    </row>
    <row r="100" spans="1:2" ht="10.5">
      <c r="A100" s="4">
        <v>4400</v>
      </c>
      <c r="B100" s="4">
        <v>1430</v>
      </c>
    </row>
    <row r="101" spans="1:2" ht="10.5">
      <c r="A101" s="4">
        <v>4450</v>
      </c>
      <c r="B101" s="4">
        <v>1150</v>
      </c>
    </row>
    <row r="102" spans="1:2" ht="10.5">
      <c r="A102" s="4">
        <v>4470</v>
      </c>
      <c r="B102" s="4">
        <v>1200</v>
      </c>
    </row>
    <row r="103" spans="1:2" ht="10.5">
      <c r="A103" s="4">
        <v>4500</v>
      </c>
      <c r="B103" s="4">
        <v>1075</v>
      </c>
    </row>
    <row r="104" spans="1:2" ht="10.5">
      <c r="A104" s="4">
        <v>4532</v>
      </c>
      <c r="B104" s="4">
        <v>950</v>
      </c>
    </row>
    <row r="105" spans="1:2" ht="10.5">
      <c r="A105" s="4">
        <v>4540</v>
      </c>
      <c r="B105" s="4">
        <v>1060</v>
      </c>
    </row>
    <row r="106" spans="1:2" ht="10.5">
      <c r="A106" s="4">
        <v>4550</v>
      </c>
      <c r="B106" s="4">
        <v>1065</v>
      </c>
    </row>
    <row r="107" spans="1:2" ht="10.5">
      <c r="A107" s="4">
        <v>4560</v>
      </c>
      <c r="B107" s="4">
        <v>1050</v>
      </c>
    </row>
    <row r="108" spans="1:2" ht="10.5">
      <c r="A108" s="4">
        <v>4581</v>
      </c>
      <c r="B108" s="4">
        <v>1225</v>
      </c>
    </row>
    <row r="109" spans="1:2" ht="10.5">
      <c r="A109" s="4">
        <v>4583</v>
      </c>
      <c r="B109" s="4">
        <v>1225</v>
      </c>
    </row>
    <row r="110" spans="1:2" ht="10.5">
      <c r="A110" s="4">
        <v>4600</v>
      </c>
      <c r="B110" s="4">
        <v>850</v>
      </c>
    </row>
    <row r="111" spans="1:2" ht="10.5">
      <c r="A111" s="4">
        <v>4621</v>
      </c>
      <c r="B111" s="4">
        <v>710</v>
      </c>
    </row>
    <row r="112" spans="1:2" ht="10.5">
      <c r="A112" s="4">
        <v>4622</v>
      </c>
      <c r="B112" s="4">
        <v>785</v>
      </c>
    </row>
    <row r="113" spans="1:2" ht="10.5">
      <c r="A113" s="4">
        <v>4623</v>
      </c>
      <c r="B113" s="4">
        <v>795</v>
      </c>
    </row>
    <row r="114" spans="1:2" ht="10.5">
      <c r="A114" s="4">
        <v>4640</v>
      </c>
      <c r="B114" s="4">
        <v>1210</v>
      </c>
    </row>
    <row r="115" spans="1:2" ht="10.5">
      <c r="A115" s="4">
        <v>4652</v>
      </c>
      <c r="B115" s="4">
        <v>990</v>
      </c>
    </row>
    <row r="116" spans="1:2" ht="10.5">
      <c r="A116" s="4">
        <v>4654</v>
      </c>
      <c r="B116" s="4">
        <v>1260</v>
      </c>
    </row>
    <row r="117" spans="1:2" ht="10.5">
      <c r="A117" s="4">
        <v>4660</v>
      </c>
      <c r="B117" s="4">
        <v>1100</v>
      </c>
    </row>
    <row r="118" spans="1:2" ht="10.5">
      <c r="A118" s="4">
        <v>4671</v>
      </c>
      <c r="B118" s="4">
        <v>960</v>
      </c>
    </row>
    <row r="119" spans="1:2" ht="10.5">
      <c r="A119" s="4">
        <v>4681</v>
      </c>
      <c r="B119" s="4">
        <v>890</v>
      </c>
    </row>
    <row r="120" spans="1:2" ht="10.5">
      <c r="A120" s="4">
        <v>4683</v>
      </c>
      <c r="B120" s="4">
        <v>1135</v>
      </c>
    </row>
    <row r="121" spans="1:2" ht="10.5">
      <c r="A121" s="4">
        <v>4690</v>
      </c>
      <c r="B121" s="4">
        <v>1100</v>
      </c>
    </row>
    <row r="122" spans="1:2" ht="10.5">
      <c r="A122" s="4">
        <v>4700</v>
      </c>
      <c r="B122" s="4">
        <v>1320</v>
      </c>
    </row>
    <row r="123" spans="1:2" ht="10.5">
      <c r="A123" s="4">
        <v>4720</v>
      </c>
      <c r="B123" s="4">
        <v>1330</v>
      </c>
    </row>
    <row r="124" spans="1:2" ht="10.5">
      <c r="A124" s="4">
        <v>4760</v>
      </c>
      <c r="B124" s="4">
        <v>1475</v>
      </c>
    </row>
  </sheetData>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B16"/>
  <sheetViews>
    <sheetView workbookViewId="0" topLeftCell="A1">
      <selection activeCell="K10" sqref="K10"/>
    </sheetView>
  </sheetViews>
  <sheetFormatPr defaultColWidth="9.00390625" defaultRowHeight="15.75"/>
  <cols>
    <col min="2" max="2" width="48.50390625" style="0" customWidth="1"/>
    <col min="3" max="3" width="3.00390625" style="0" customWidth="1"/>
    <col min="4" max="9" width="9.00390625" style="0" hidden="1" customWidth="1"/>
  </cols>
  <sheetData>
    <row r="1" ht="9" customHeight="1" thickBot="1"/>
    <row r="2" ht="37.5">
      <c r="B2" s="200" t="s">
        <v>332</v>
      </c>
    </row>
    <row r="3" ht="15.75">
      <c r="B3" s="199"/>
    </row>
    <row r="4" s="198" customFormat="1" ht="64.5">
      <c r="B4" s="201" t="s">
        <v>334</v>
      </c>
    </row>
    <row r="5" s="198" customFormat="1" ht="7.5" customHeight="1">
      <c r="B5" s="201"/>
    </row>
    <row r="6" s="198" customFormat="1" ht="51.75">
      <c r="B6" s="201" t="s">
        <v>333</v>
      </c>
    </row>
    <row r="7" ht="7.5" customHeight="1">
      <c r="B7" s="202"/>
    </row>
    <row r="8" s="198" customFormat="1" ht="89.25" customHeight="1">
      <c r="B8" s="201" t="s">
        <v>329</v>
      </c>
    </row>
    <row r="9" ht="9" customHeight="1">
      <c r="B9" s="202"/>
    </row>
    <row r="10" s="198" customFormat="1" ht="51.75" customHeight="1">
      <c r="B10" s="201" t="s">
        <v>330</v>
      </c>
    </row>
    <row r="11" ht="9" customHeight="1">
      <c r="B11" s="202"/>
    </row>
    <row r="12" s="198" customFormat="1" ht="52.5" thickBot="1">
      <c r="B12" s="203" t="s">
        <v>331</v>
      </c>
    </row>
    <row r="13" ht="16.5">
      <c r="B13" s="197"/>
    </row>
    <row r="14" ht="16.5">
      <c r="B14" s="197"/>
    </row>
    <row r="15" ht="16.5">
      <c r="B15" s="196"/>
    </row>
    <row r="16" ht="16.5">
      <c r="B16" s="196"/>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P66"/>
  <sheetViews>
    <sheetView view="pageBreakPreview" zoomScaleSheetLayoutView="100" workbookViewId="0" topLeftCell="A10">
      <pane ySplit="1575" topLeftCell="BM2" activePane="bottomLeft" state="split"/>
      <selection pane="topLeft" activeCell="M34" sqref="M34"/>
      <selection pane="bottomLeft" activeCell="G13" sqref="G13"/>
    </sheetView>
  </sheetViews>
  <sheetFormatPr defaultColWidth="10.00390625" defaultRowHeight="15.75"/>
  <cols>
    <col min="1" max="1" width="9.00390625" style="10" customWidth="1"/>
    <col min="2" max="2" width="4.375" style="10" customWidth="1"/>
    <col min="3" max="3" width="14.75390625" style="10" customWidth="1"/>
    <col min="4" max="4" width="6.50390625" style="10" customWidth="1"/>
    <col min="5" max="5" width="10.625" style="10" customWidth="1"/>
    <col min="6" max="6" width="5.25390625" style="10" customWidth="1"/>
    <col min="7" max="7" width="5.875" style="10" customWidth="1"/>
    <col min="8" max="8" width="5.625" style="10" customWidth="1"/>
    <col min="9" max="9" width="1.4921875" style="10" customWidth="1"/>
    <col min="10" max="10" width="3.625" style="10" customWidth="1"/>
    <col min="11" max="11" width="1.4921875" style="10" customWidth="1"/>
    <col min="12" max="12" width="9.625" style="10" customWidth="1"/>
    <col min="13" max="13" width="16.75390625" style="10" customWidth="1"/>
    <col min="14" max="14" width="3.375" style="10" customWidth="1"/>
    <col min="15" max="15" width="6.00390625" style="10" customWidth="1"/>
    <col min="16" max="16" width="5.375" style="10" customWidth="1"/>
    <col min="17" max="16384" width="8.00390625" style="10" customWidth="1"/>
  </cols>
  <sheetData>
    <row r="1" spans="15:16" ht="12.75">
      <c r="O1" s="64" t="s">
        <v>288</v>
      </c>
      <c r="P1" s="65"/>
    </row>
    <row r="2" spans="1:16" ht="12.75" customHeight="1">
      <c r="A2" s="8"/>
      <c r="B2" s="9"/>
      <c r="C2" s="60" t="s">
        <v>390</v>
      </c>
      <c r="D2" s="9"/>
      <c r="E2" s="32"/>
      <c r="F2" s="51" t="s">
        <v>391</v>
      </c>
      <c r="G2" s="9"/>
      <c r="H2" s="9"/>
      <c r="I2" s="9"/>
      <c r="J2" s="9"/>
      <c r="K2" s="9"/>
      <c r="L2" s="11" t="s">
        <v>261</v>
      </c>
      <c r="M2" s="12">
        <v>90000</v>
      </c>
      <c r="N2" s="13"/>
      <c r="O2" s="64" t="s">
        <v>143</v>
      </c>
      <c r="P2" s="65">
        <f>VLOOKUP(O2,inddata!A:C,2,FALSE)</f>
        <v>0</v>
      </c>
    </row>
    <row r="3" spans="1:16" ht="12.75">
      <c r="A3" s="8"/>
      <c r="B3" s="9"/>
      <c r="C3" s="51" t="s">
        <v>392</v>
      </c>
      <c r="D3" s="9"/>
      <c r="E3" s="32"/>
      <c r="F3" s="51" t="s">
        <v>281</v>
      </c>
      <c r="G3" s="9"/>
      <c r="H3" s="9"/>
      <c r="I3" s="9"/>
      <c r="J3" s="9"/>
      <c r="K3" s="9"/>
      <c r="L3" s="11" t="s">
        <v>322</v>
      </c>
      <c r="M3" s="13" t="s">
        <v>396</v>
      </c>
      <c r="N3" s="13"/>
      <c r="O3" s="64" t="s">
        <v>146</v>
      </c>
      <c r="P3" s="65">
        <f>VLOOKUP(O3,inddata!A:C,2,FALSE)</f>
        <v>0</v>
      </c>
    </row>
    <row r="4" spans="1:16" ht="12.75">
      <c r="A4" s="8"/>
      <c r="B4" s="9"/>
      <c r="C4" s="66" t="s">
        <v>393</v>
      </c>
      <c r="D4" s="67"/>
      <c r="E4" s="67"/>
      <c r="F4" s="66" t="s">
        <v>397</v>
      </c>
      <c r="G4" s="67"/>
      <c r="H4" s="67"/>
      <c r="I4" s="67"/>
      <c r="J4" s="67"/>
      <c r="K4" s="67"/>
      <c r="L4" s="67"/>
      <c r="M4" s="9"/>
      <c r="N4" s="9"/>
      <c r="O4" s="64" t="s">
        <v>147</v>
      </c>
      <c r="P4" s="65">
        <f>VLOOKUP(O4,inddata!A:C,2,FALSE)</f>
        <v>0</v>
      </c>
    </row>
    <row r="5" spans="1:16" ht="13.5" customHeight="1" thickBot="1">
      <c r="A5" s="8"/>
      <c r="B5" s="9"/>
      <c r="C5" s="261" t="s">
        <v>294</v>
      </c>
      <c r="D5" s="261"/>
      <c r="E5" s="261"/>
      <c r="F5" s="261"/>
      <c r="G5" s="261"/>
      <c r="H5" s="261"/>
      <c r="I5" s="261"/>
      <c r="J5" s="261"/>
      <c r="K5" s="261"/>
      <c r="L5" s="261"/>
      <c r="M5" s="9"/>
      <c r="N5" s="9"/>
      <c r="O5" s="64" t="s">
        <v>148</v>
      </c>
      <c r="P5" s="65">
        <f>VLOOKUP(O5,inddata!A:C,2,FALSE)</f>
        <v>0</v>
      </c>
    </row>
    <row r="6" spans="2:16" ht="24.75" customHeight="1" thickBot="1" thickTop="1">
      <c r="B6" s="9"/>
      <c r="C6" s="259" t="s">
        <v>399</v>
      </c>
      <c r="D6" s="259"/>
      <c r="E6" s="259"/>
      <c r="F6" s="259"/>
      <c r="G6" s="259"/>
      <c r="H6" s="259"/>
      <c r="I6" s="259"/>
      <c r="J6" s="259"/>
      <c r="K6" s="259"/>
      <c r="L6" s="260"/>
      <c r="M6" s="14" t="s">
        <v>263</v>
      </c>
      <c r="N6" s="9"/>
      <c r="O6" s="65"/>
      <c r="P6" s="65"/>
    </row>
    <row r="7" spans="2:16" ht="4.5" customHeight="1" thickTop="1">
      <c r="B7" s="9"/>
      <c r="C7" s="15"/>
      <c r="D7" s="15"/>
      <c r="E7" s="15"/>
      <c r="F7" s="15"/>
      <c r="G7" s="15"/>
      <c r="H7" s="15"/>
      <c r="I7" s="15"/>
      <c r="J7" s="15"/>
      <c r="K7" s="15"/>
      <c r="L7" s="15"/>
      <c r="M7" s="16"/>
      <c r="N7" s="17"/>
      <c r="O7" s="65"/>
      <c r="P7" s="65"/>
    </row>
    <row r="8" spans="2:16" ht="13.5" customHeight="1" thickBot="1">
      <c r="B8" s="9"/>
      <c r="C8" s="9"/>
      <c r="D8" s="9"/>
      <c r="E8" s="9"/>
      <c r="F8" s="9"/>
      <c r="G8" s="9"/>
      <c r="H8" s="9"/>
      <c r="I8" s="9"/>
      <c r="J8" s="9"/>
      <c r="K8" s="9"/>
      <c r="L8" s="9"/>
      <c r="M8" s="9"/>
      <c r="N8" s="9"/>
      <c r="O8" s="65"/>
      <c r="P8" s="65"/>
    </row>
    <row r="9" spans="2:16" ht="13.5" customHeight="1" thickBot="1">
      <c r="B9" s="9"/>
      <c r="C9" s="18" t="s">
        <v>264</v>
      </c>
      <c r="D9" s="19"/>
      <c r="E9" s="20"/>
      <c r="F9" s="20"/>
      <c r="G9" s="20"/>
      <c r="H9" s="20"/>
      <c r="I9" s="21"/>
      <c r="J9" s="9"/>
      <c r="K9" s="9"/>
      <c r="L9" s="18" t="s">
        <v>265</v>
      </c>
      <c r="M9" s="22"/>
      <c r="N9" s="9"/>
      <c r="O9" s="65"/>
      <c r="P9" s="65"/>
    </row>
    <row r="10" spans="2:16" ht="6" customHeight="1">
      <c r="B10" s="9"/>
      <c r="C10" s="9"/>
      <c r="D10" s="9"/>
      <c r="E10" s="9"/>
      <c r="F10" s="9"/>
      <c r="G10" s="9"/>
      <c r="H10" s="9"/>
      <c r="I10" s="23"/>
      <c r="J10" s="9"/>
      <c r="K10" s="9"/>
      <c r="L10" s="9"/>
      <c r="M10" s="24"/>
      <c r="N10" s="9"/>
      <c r="O10" s="65"/>
      <c r="P10" s="65"/>
    </row>
    <row r="11" spans="2:16" ht="12.75">
      <c r="B11" s="9"/>
      <c r="C11" s="9" t="s">
        <v>266</v>
      </c>
      <c r="D11" s="257">
        <f>IF(P12=0,P2,P12)</f>
        <v>0</v>
      </c>
      <c r="E11" s="257"/>
      <c r="F11" s="257"/>
      <c r="G11" s="257"/>
      <c r="H11" s="257"/>
      <c r="I11" s="23"/>
      <c r="J11" s="9"/>
      <c r="K11" s="9"/>
      <c r="L11" s="9" t="s">
        <v>267</v>
      </c>
      <c r="M11" s="61">
        <f ca="1">TODAY()</f>
        <v>38793</v>
      </c>
      <c r="N11" s="25"/>
      <c r="O11" s="64" t="s">
        <v>289</v>
      </c>
      <c r="P11" s="65">
        <v>0</v>
      </c>
    </row>
    <row r="12" spans="2:16" ht="12.75">
      <c r="B12" s="9"/>
      <c r="C12" s="9" t="s">
        <v>268</v>
      </c>
      <c r="D12" s="258">
        <f>IF(P13=0,P3,P13)</f>
        <v>0</v>
      </c>
      <c r="E12" s="258"/>
      <c r="F12" s="258"/>
      <c r="G12" s="258"/>
      <c r="H12" s="258"/>
      <c r="I12" s="23"/>
      <c r="J12" s="9"/>
      <c r="K12" s="9"/>
      <c r="L12" s="9" t="s">
        <v>296</v>
      </c>
      <c r="M12" s="191">
        <f>Bestilling!M2</f>
        <v>0</v>
      </c>
      <c r="N12" s="26"/>
      <c r="O12" s="64" t="s">
        <v>290</v>
      </c>
      <c r="P12" s="65">
        <f>VLOOKUP(O12,inddata!A:C,2,FALSE)</f>
        <v>0</v>
      </c>
    </row>
    <row r="13" spans="2:16" ht="12.75">
      <c r="B13" s="9"/>
      <c r="C13" s="9" t="s">
        <v>284</v>
      </c>
      <c r="D13" s="35">
        <f>IF(P14=0,P4,P14)</f>
        <v>0</v>
      </c>
      <c r="E13" s="34">
        <f>IF(P15=0,P5,P15)</f>
        <v>0</v>
      </c>
      <c r="F13" s="34"/>
      <c r="G13" s="34"/>
      <c r="H13" s="34"/>
      <c r="I13" s="23"/>
      <c r="J13" s="9"/>
      <c r="K13" s="9"/>
      <c r="L13" s="9" t="s">
        <v>309</v>
      </c>
      <c r="M13" s="61"/>
      <c r="N13" s="9"/>
      <c r="O13" s="64" t="s">
        <v>291</v>
      </c>
      <c r="P13" s="65">
        <f>VLOOKUP(O13,inddata!A:C,2,FALSE)</f>
        <v>0</v>
      </c>
    </row>
    <row r="14" spans="2:16" ht="12.75">
      <c r="B14" s="9"/>
      <c r="C14" s="9" t="s">
        <v>269</v>
      </c>
      <c r="D14" s="262">
        <f>IF(Bestilling!H3=O10,"",Bestilling!H3)</f>
      </c>
      <c r="E14" s="262"/>
      <c r="F14" s="262">
        <f>IF(Bestilling!H4=O10,"",Bestilling!H4)</f>
      </c>
      <c r="G14" s="262"/>
      <c r="H14" s="262"/>
      <c r="I14" s="23"/>
      <c r="J14" s="9"/>
      <c r="K14" s="9"/>
      <c r="L14" s="9" t="s">
        <v>297</v>
      </c>
      <c r="M14" s="61" t="s">
        <v>328</v>
      </c>
      <c r="N14" s="9"/>
      <c r="O14" s="64" t="s">
        <v>292</v>
      </c>
      <c r="P14" s="65">
        <f>VLOOKUP(O14,inddata!A:C,2,FALSE)</f>
        <v>0</v>
      </c>
    </row>
    <row r="15" spans="2:16" ht="12.75">
      <c r="B15" s="9"/>
      <c r="C15" s="9"/>
      <c r="D15" s="9"/>
      <c r="E15" s="9"/>
      <c r="F15" s="9"/>
      <c r="G15" s="9"/>
      <c r="H15" s="9"/>
      <c r="I15" s="9"/>
      <c r="J15" s="9"/>
      <c r="K15" s="9"/>
      <c r="L15" s="9"/>
      <c r="M15" s="9"/>
      <c r="N15" s="9"/>
      <c r="O15" s="64" t="s">
        <v>293</v>
      </c>
      <c r="P15" s="65">
        <f>VLOOKUP(O15,inddata!A:C,2,FALSE)</f>
        <v>0</v>
      </c>
    </row>
    <row r="16" spans="2:14" s="55" customFormat="1" ht="10.5">
      <c r="B16" s="51"/>
      <c r="C16" s="41" t="s">
        <v>2</v>
      </c>
      <c r="D16" s="272" t="s">
        <v>270</v>
      </c>
      <c r="E16" s="272"/>
      <c r="F16" s="272"/>
      <c r="G16" s="272"/>
      <c r="H16" s="272"/>
      <c r="I16" s="272"/>
      <c r="J16" s="272"/>
      <c r="K16" s="272"/>
      <c r="L16" s="41" t="s">
        <v>271</v>
      </c>
      <c r="M16" s="41" t="s">
        <v>272</v>
      </c>
      <c r="N16" s="56"/>
    </row>
    <row r="17" spans="1:14" s="55" customFormat="1" ht="10.5">
      <c r="A17" s="55">
        <v>1</v>
      </c>
      <c r="B17" s="51"/>
      <c r="C17" s="42">
        <f>IF(inddata!H9&gt;0,inddata!H9,"")</f>
      </c>
      <c r="D17" s="45">
        <f>IF(C17="","",inddata!G9)</f>
      </c>
      <c r="E17" s="46"/>
      <c r="F17" s="46"/>
      <c r="G17" s="46"/>
      <c r="H17" s="46"/>
      <c r="I17" s="46"/>
      <c r="J17" s="46"/>
      <c r="K17" s="47"/>
      <c r="L17" s="43">
        <f>IF(C17="","",inddata!I9)</f>
      </c>
      <c r="M17" s="44">
        <f>IF(L17&lt;&gt;"",ROUND(L17*C17,2),"")</f>
      </c>
      <c r="N17" s="56"/>
    </row>
    <row r="18" spans="1:14" s="55" customFormat="1" ht="10.5">
      <c r="A18" s="55">
        <v>2</v>
      </c>
      <c r="B18" s="51"/>
      <c r="C18" s="42">
        <f>IF(inddata!H10&gt;0,inddata!H10,"")</f>
      </c>
      <c r="D18" s="45">
        <f>IF(C18="","",inddata!G10)</f>
      </c>
      <c r="E18" s="46"/>
      <c r="F18" s="46"/>
      <c r="G18" s="46"/>
      <c r="H18" s="46"/>
      <c r="I18" s="46"/>
      <c r="J18" s="46"/>
      <c r="K18" s="47"/>
      <c r="L18" s="43">
        <f>IF(C18="","",inddata!I10)</f>
      </c>
      <c r="M18" s="44">
        <f aca="true" t="shared" si="0" ref="M18:M51">IF(L18&lt;&gt;"",ROUND(L18*C18,2),"")</f>
      </c>
      <c r="N18" s="56"/>
    </row>
    <row r="19" spans="1:14" s="55" customFormat="1" ht="10.5">
      <c r="A19" s="55">
        <v>3</v>
      </c>
      <c r="B19" s="51"/>
      <c r="C19" s="42">
        <f>IF(inddata!H11&gt;0,inddata!H11,"")</f>
      </c>
      <c r="D19" s="45">
        <f>IF(C19="","",inddata!G11)</f>
      </c>
      <c r="E19" s="46"/>
      <c r="F19" s="46"/>
      <c r="G19" s="46"/>
      <c r="H19" s="46"/>
      <c r="I19" s="46"/>
      <c r="J19" s="46"/>
      <c r="K19" s="47"/>
      <c r="L19" s="43">
        <f>IF(C19="","",inddata!I11)</f>
      </c>
      <c r="M19" s="44">
        <f t="shared" si="0"/>
      </c>
      <c r="N19" s="56"/>
    </row>
    <row r="20" spans="1:14" s="55" customFormat="1" ht="10.5">
      <c r="A20" s="55">
        <v>4</v>
      </c>
      <c r="B20" s="51"/>
      <c r="C20" s="42">
        <f>IF(inddata!H12&gt;0,inddata!H12,"")</f>
      </c>
      <c r="D20" s="45">
        <f>IF(C20="","",inddata!G12)</f>
      </c>
      <c r="E20" s="46"/>
      <c r="F20" s="46"/>
      <c r="G20" s="46"/>
      <c r="H20" s="46"/>
      <c r="I20" s="46"/>
      <c r="J20" s="46"/>
      <c r="K20" s="47"/>
      <c r="L20" s="43">
        <f>IF(C20="","",inddata!I12)</f>
      </c>
      <c r="M20" s="44">
        <f t="shared" si="0"/>
      </c>
      <c r="N20" s="56"/>
    </row>
    <row r="21" spans="1:14" s="55" customFormat="1" ht="10.5">
      <c r="A21" s="55">
        <v>5</v>
      </c>
      <c r="B21" s="51"/>
      <c r="C21" s="42">
        <f>IF(inddata!H13&gt;0,inddata!H13,"")</f>
      </c>
      <c r="D21" s="45">
        <f>IF(C21="","",inddata!G13)</f>
      </c>
      <c r="E21" s="46"/>
      <c r="F21" s="46"/>
      <c r="G21" s="46"/>
      <c r="H21" s="46"/>
      <c r="I21" s="46"/>
      <c r="J21" s="46"/>
      <c r="K21" s="47"/>
      <c r="L21" s="43">
        <f>IF(C21="","",inddata!I13)</f>
      </c>
      <c r="M21" s="44">
        <f t="shared" si="0"/>
      </c>
      <c r="N21" s="56"/>
    </row>
    <row r="22" spans="1:14" s="55" customFormat="1" ht="10.5">
      <c r="A22" s="55">
        <v>6</v>
      </c>
      <c r="B22" s="51"/>
      <c r="C22" s="42">
        <f>IF(inddata!H14&gt;0,inddata!H14,"")</f>
      </c>
      <c r="D22" s="45">
        <f>IF(C22="","",inddata!G14)</f>
      </c>
      <c r="E22" s="46"/>
      <c r="F22" s="46"/>
      <c r="G22" s="46"/>
      <c r="H22" s="46"/>
      <c r="I22" s="46"/>
      <c r="J22" s="46"/>
      <c r="K22" s="47"/>
      <c r="L22" s="43">
        <f>IF(C22="","",inddata!I14)</f>
      </c>
      <c r="M22" s="44">
        <f t="shared" si="0"/>
      </c>
      <c r="N22" s="56"/>
    </row>
    <row r="23" spans="1:14" s="55" customFormat="1" ht="10.5">
      <c r="A23" s="55">
        <v>7</v>
      </c>
      <c r="B23" s="51"/>
      <c r="C23" s="42">
        <f>IF(inddata!H15&gt;0,inddata!H15,"")</f>
      </c>
      <c r="D23" s="45">
        <f>IF(C23="","",inddata!G15)</f>
      </c>
      <c r="E23" s="46"/>
      <c r="F23" s="46"/>
      <c r="G23" s="46"/>
      <c r="H23" s="46"/>
      <c r="I23" s="46"/>
      <c r="J23" s="46"/>
      <c r="K23" s="47"/>
      <c r="L23" s="43">
        <f>IF(C23="","",inddata!I15)</f>
      </c>
      <c r="M23" s="44">
        <f t="shared" si="0"/>
      </c>
      <c r="N23" s="56"/>
    </row>
    <row r="24" spans="1:14" s="55" customFormat="1" ht="10.5">
      <c r="A24" s="55">
        <v>8</v>
      </c>
      <c r="B24" s="51"/>
      <c r="C24" s="42">
        <f>IF(inddata!H16&gt;0,inddata!H16,"")</f>
      </c>
      <c r="D24" s="45">
        <f>IF(C24="","",inddata!G16)</f>
      </c>
      <c r="E24" s="46"/>
      <c r="F24" s="46"/>
      <c r="G24" s="46"/>
      <c r="H24" s="46"/>
      <c r="I24" s="46"/>
      <c r="J24" s="46"/>
      <c r="K24" s="47"/>
      <c r="L24" s="43">
        <f>IF(C24="","",inddata!I16)</f>
      </c>
      <c r="M24" s="44">
        <f t="shared" si="0"/>
      </c>
      <c r="N24" s="56"/>
    </row>
    <row r="25" spans="1:14" s="55" customFormat="1" ht="10.5">
      <c r="A25" s="55">
        <v>9</v>
      </c>
      <c r="B25" s="51"/>
      <c r="C25" s="42">
        <f>IF(inddata!H17&gt;0,inddata!H17,"")</f>
      </c>
      <c r="D25" s="45">
        <f>IF(C25="","",inddata!G17)</f>
      </c>
      <c r="E25" s="46"/>
      <c r="F25" s="46"/>
      <c r="G25" s="46"/>
      <c r="H25" s="46"/>
      <c r="I25" s="46"/>
      <c r="J25" s="46"/>
      <c r="K25" s="47"/>
      <c r="L25" s="43">
        <f>IF(C25="","",inddata!I17)</f>
      </c>
      <c r="M25" s="44">
        <f t="shared" si="0"/>
      </c>
      <c r="N25" s="56"/>
    </row>
    <row r="26" spans="1:14" s="55" customFormat="1" ht="10.5">
      <c r="A26" s="55">
        <v>10</v>
      </c>
      <c r="B26" s="51"/>
      <c r="C26" s="42">
        <f>IF(inddata!H18&gt;0,inddata!H18,"")</f>
      </c>
      <c r="D26" s="45">
        <f>IF(C26="","",inddata!G18)</f>
      </c>
      <c r="E26" s="46"/>
      <c r="F26" s="46"/>
      <c r="G26" s="46"/>
      <c r="H26" s="46"/>
      <c r="I26" s="46"/>
      <c r="J26" s="46"/>
      <c r="K26" s="47"/>
      <c r="L26" s="43">
        <f>IF(C26="","",inddata!I18)</f>
      </c>
      <c r="M26" s="44">
        <f t="shared" si="0"/>
      </c>
      <c r="N26" s="56"/>
    </row>
    <row r="27" spans="1:14" s="55" customFormat="1" ht="10.5">
      <c r="A27" s="55">
        <v>11</v>
      </c>
      <c r="B27" s="51"/>
      <c r="C27" s="42">
        <f>IF(inddata!H19&gt;0,inddata!H19,"")</f>
      </c>
      <c r="D27" s="45">
        <f>IF(C27="","",inddata!G19)</f>
      </c>
      <c r="E27" s="46"/>
      <c r="F27" s="46"/>
      <c r="G27" s="46"/>
      <c r="H27" s="46"/>
      <c r="I27" s="46"/>
      <c r="J27" s="46"/>
      <c r="K27" s="47"/>
      <c r="L27" s="43">
        <f>IF(C27="","",inddata!I19)</f>
      </c>
      <c r="M27" s="44">
        <f t="shared" si="0"/>
      </c>
      <c r="N27" s="56"/>
    </row>
    <row r="28" spans="1:14" s="55" customFormat="1" ht="10.5">
      <c r="A28" s="55">
        <v>12</v>
      </c>
      <c r="B28" s="51"/>
      <c r="C28" s="42">
        <f>IF(inddata!H20&gt;0,inddata!H20,"")</f>
      </c>
      <c r="D28" s="45">
        <f>IF(C28="","",inddata!G20)</f>
      </c>
      <c r="E28" s="46"/>
      <c r="F28" s="46"/>
      <c r="G28" s="46"/>
      <c r="H28" s="46"/>
      <c r="I28" s="46"/>
      <c r="J28" s="46"/>
      <c r="K28" s="47"/>
      <c r="L28" s="43">
        <f>IF(C28="","",inddata!I20)</f>
      </c>
      <c r="M28" s="44">
        <f t="shared" si="0"/>
      </c>
      <c r="N28" s="56"/>
    </row>
    <row r="29" spans="1:14" s="55" customFormat="1" ht="10.5">
      <c r="A29" s="55">
        <v>13</v>
      </c>
      <c r="B29" s="51"/>
      <c r="C29" s="42">
        <f>IF(inddata!H21&gt;0,inddata!H21,"")</f>
      </c>
      <c r="D29" s="45">
        <f>IF(C29="","",inddata!G21)</f>
      </c>
      <c r="E29" s="46"/>
      <c r="F29" s="46"/>
      <c r="G29" s="46"/>
      <c r="H29" s="46"/>
      <c r="I29" s="46"/>
      <c r="J29" s="46"/>
      <c r="K29" s="47"/>
      <c r="L29" s="43">
        <f>IF(C29="","",inddata!I21)</f>
      </c>
      <c r="M29" s="44">
        <f t="shared" si="0"/>
      </c>
      <c r="N29" s="56"/>
    </row>
    <row r="30" spans="1:14" s="55" customFormat="1" ht="10.5">
      <c r="A30" s="55">
        <v>14</v>
      </c>
      <c r="B30" s="51"/>
      <c r="C30" s="42">
        <f>IF(inddata!H22&gt;0,inddata!H22,"")</f>
      </c>
      <c r="D30" s="45">
        <f>IF(C30="","",inddata!G22)</f>
      </c>
      <c r="E30" s="46"/>
      <c r="F30" s="46"/>
      <c r="G30" s="46"/>
      <c r="H30" s="46"/>
      <c r="I30" s="46"/>
      <c r="J30" s="46"/>
      <c r="K30" s="47"/>
      <c r="L30" s="43">
        <f>IF(C30="","",inddata!I22)</f>
      </c>
      <c r="M30" s="44">
        <f t="shared" si="0"/>
      </c>
      <c r="N30" s="56"/>
    </row>
    <row r="31" spans="1:14" s="55" customFormat="1" ht="10.5">
      <c r="A31" s="55">
        <v>15</v>
      </c>
      <c r="B31" s="51"/>
      <c r="C31" s="42">
        <f>IF(inddata!H23&gt;0,inddata!H23,"")</f>
      </c>
      <c r="D31" s="45">
        <f>IF(C31="","",inddata!G23)</f>
      </c>
      <c r="E31" s="46"/>
      <c r="F31" s="46"/>
      <c r="G31" s="46"/>
      <c r="H31" s="46"/>
      <c r="I31" s="46"/>
      <c r="J31" s="46"/>
      <c r="K31" s="47"/>
      <c r="L31" s="43">
        <f>IF(C31="","",inddata!I23)</f>
      </c>
      <c r="M31" s="44">
        <f t="shared" si="0"/>
      </c>
      <c r="N31" s="56"/>
    </row>
    <row r="32" spans="1:14" s="55" customFormat="1" ht="10.5">
      <c r="A32" s="55">
        <v>16</v>
      </c>
      <c r="B32" s="51"/>
      <c r="C32" s="42">
        <f>IF(inddata!H24&gt;0,inddata!H24,"")</f>
      </c>
      <c r="D32" s="45">
        <f>IF(C32="","",inddata!G24)</f>
      </c>
      <c r="E32" s="46"/>
      <c r="F32" s="46"/>
      <c r="G32" s="46"/>
      <c r="H32" s="46"/>
      <c r="I32" s="46"/>
      <c r="J32" s="46"/>
      <c r="K32" s="47"/>
      <c r="L32" s="43">
        <f>IF(C32="","",inddata!I24)</f>
      </c>
      <c r="M32" s="44">
        <f t="shared" si="0"/>
      </c>
      <c r="N32" s="56"/>
    </row>
    <row r="33" spans="1:14" s="55" customFormat="1" ht="10.5">
      <c r="A33" s="55">
        <v>17</v>
      </c>
      <c r="B33" s="51"/>
      <c r="C33" s="42">
        <f>IF(inddata!H25&gt;0,inddata!H25,"")</f>
      </c>
      <c r="D33" s="45">
        <f>IF(C33="","",inddata!G25)</f>
      </c>
      <c r="E33" s="46"/>
      <c r="F33" s="46"/>
      <c r="G33" s="46"/>
      <c r="H33" s="46"/>
      <c r="I33" s="46"/>
      <c r="J33" s="46"/>
      <c r="K33" s="47"/>
      <c r="L33" s="43">
        <f>IF(C33="","",inddata!I25)</f>
      </c>
      <c r="M33" s="44">
        <f t="shared" si="0"/>
      </c>
      <c r="N33" s="56"/>
    </row>
    <row r="34" spans="1:14" s="55" customFormat="1" ht="10.5">
      <c r="A34" s="55">
        <v>18</v>
      </c>
      <c r="B34" s="51"/>
      <c r="C34" s="42">
        <f>IF(inddata!H26&gt;0,inddata!H26,"")</f>
      </c>
      <c r="D34" s="45">
        <f>IF(C34="","",inddata!G26)</f>
      </c>
      <c r="E34" s="46"/>
      <c r="F34" s="46"/>
      <c r="G34" s="46"/>
      <c r="H34" s="46"/>
      <c r="I34" s="46"/>
      <c r="J34" s="46"/>
      <c r="K34" s="47"/>
      <c r="L34" s="43">
        <f>IF(C34="","",inddata!I26)</f>
      </c>
      <c r="M34" s="44">
        <f t="shared" si="0"/>
      </c>
      <c r="N34" s="56"/>
    </row>
    <row r="35" spans="1:14" s="55" customFormat="1" ht="10.5">
      <c r="A35" s="55">
        <v>19</v>
      </c>
      <c r="B35" s="51"/>
      <c r="C35" s="42">
        <f>IF(inddata!H27&gt;0,inddata!H27,"")</f>
      </c>
      <c r="D35" s="45">
        <f>IF(C35="","",inddata!G27)</f>
      </c>
      <c r="E35" s="46"/>
      <c r="F35" s="46"/>
      <c r="G35" s="46"/>
      <c r="H35" s="46"/>
      <c r="I35" s="46"/>
      <c r="J35" s="46"/>
      <c r="K35" s="47"/>
      <c r="L35" s="43">
        <f>IF(C35="","",inddata!I27)</f>
      </c>
      <c r="M35" s="44">
        <f t="shared" si="0"/>
      </c>
      <c r="N35" s="56"/>
    </row>
    <row r="36" spans="1:14" s="55" customFormat="1" ht="10.5">
      <c r="A36" s="55">
        <v>20</v>
      </c>
      <c r="B36" s="51"/>
      <c r="C36" s="42">
        <f>IF(inddata!H28&gt;0,inddata!H28,"")</f>
      </c>
      <c r="D36" s="45">
        <f>IF(C36="","",inddata!G28)</f>
      </c>
      <c r="E36" s="46"/>
      <c r="F36" s="46"/>
      <c r="G36" s="46"/>
      <c r="H36" s="46"/>
      <c r="I36" s="46"/>
      <c r="J36" s="46"/>
      <c r="K36" s="47"/>
      <c r="L36" s="43">
        <f>IF(C36="","",inddata!I28)</f>
      </c>
      <c r="M36" s="44">
        <f t="shared" si="0"/>
      </c>
      <c r="N36" s="56"/>
    </row>
    <row r="37" spans="1:14" s="55" customFormat="1" ht="10.5">
      <c r="A37" s="55">
        <v>21</v>
      </c>
      <c r="B37" s="51"/>
      <c r="C37" s="42">
        <f>IF(inddata!H29&gt;0,inddata!H29,"")</f>
      </c>
      <c r="D37" s="45">
        <f>IF(C37="","",inddata!G29)</f>
      </c>
      <c r="E37" s="46"/>
      <c r="F37" s="46"/>
      <c r="G37" s="46"/>
      <c r="H37" s="46"/>
      <c r="I37" s="46"/>
      <c r="J37" s="46"/>
      <c r="K37" s="47"/>
      <c r="L37" s="43">
        <f>IF(C37="","",inddata!I29)</f>
      </c>
      <c r="M37" s="44">
        <f t="shared" si="0"/>
      </c>
      <c r="N37" s="56"/>
    </row>
    <row r="38" spans="1:14" s="55" customFormat="1" ht="10.5">
      <c r="A38" s="55">
        <v>22</v>
      </c>
      <c r="B38" s="51"/>
      <c r="C38" s="42">
        <f>IF(inddata!H30&gt;0,inddata!H30,"")</f>
      </c>
      <c r="D38" s="45">
        <f>IF(C38="","",inddata!G30)</f>
      </c>
      <c r="E38" s="46"/>
      <c r="F38" s="46"/>
      <c r="G38" s="46"/>
      <c r="H38" s="46"/>
      <c r="I38" s="46"/>
      <c r="J38" s="46"/>
      <c r="K38" s="47"/>
      <c r="L38" s="43">
        <f>IF(C38="","",inddata!I30)</f>
      </c>
      <c r="M38" s="44">
        <f t="shared" si="0"/>
      </c>
      <c r="N38" s="56"/>
    </row>
    <row r="39" spans="1:14" s="55" customFormat="1" ht="10.5">
      <c r="A39" s="55">
        <v>23</v>
      </c>
      <c r="B39" s="51"/>
      <c r="C39" s="42">
        <f>IF(inddata!H31&gt;0,inddata!H31,"")</f>
      </c>
      <c r="D39" s="45">
        <f>IF(C39="","",inddata!G31)</f>
      </c>
      <c r="E39" s="46"/>
      <c r="F39" s="46"/>
      <c r="G39" s="46"/>
      <c r="H39" s="46"/>
      <c r="I39" s="46"/>
      <c r="J39" s="46"/>
      <c r="K39" s="47"/>
      <c r="L39" s="43">
        <f>IF(C39="","",inddata!I31)</f>
      </c>
      <c r="M39" s="44">
        <f t="shared" si="0"/>
      </c>
      <c r="N39" s="56"/>
    </row>
    <row r="40" spans="1:14" s="55" customFormat="1" ht="10.5">
      <c r="A40" s="55">
        <v>24</v>
      </c>
      <c r="B40" s="51"/>
      <c r="C40" s="42">
        <f>IF(inddata!H32&gt;0,inddata!H32,"")</f>
      </c>
      <c r="D40" s="45">
        <f>IF(C40="","",inddata!G32)</f>
      </c>
      <c r="E40" s="46"/>
      <c r="F40" s="46"/>
      <c r="G40" s="46"/>
      <c r="H40" s="46"/>
      <c r="I40" s="46"/>
      <c r="J40" s="46"/>
      <c r="K40" s="47"/>
      <c r="L40" s="43">
        <f>IF(C40="","",inddata!I32)</f>
      </c>
      <c r="M40" s="44">
        <f t="shared" si="0"/>
      </c>
      <c r="N40" s="56"/>
    </row>
    <row r="41" spans="1:14" s="55" customFormat="1" ht="10.5">
      <c r="A41" s="55">
        <v>25</v>
      </c>
      <c r="B41" s="51"/>
      <c r="C41" s="42">
        <f>IF(inddata!H33&gt;0,inddata!H33,"")</f>
      </c>
      <c r="D41" s="45">
        <f>IF(C41="","",inddata!G33)</f>
      </c>
      <c r="E41" s="46"/>
      <c r="F41" s="46"/>
      <c r="G41" s="46"/>
      <c r="H41" s="46"/>
      <c r="I41" s="46"/>
      <c r="J41" s="46"/>
      <c r="K41" s="47"/>
      <c r="L41" s="43">
        <f>IF(C41="","",inddata!I33)</f>
      </c>
      <c r="M41" s="44">
        <f t="shared" si="0"/>
      </c>
      <c r="N41" s="56"/>
    </row>
    <row r="42" spans="1:14" s="55" customFormat="1" ht="10.5">
      <c r="A42" s="55">
        <v>26</v>
      </c>
      <c r="B42" s="51"/>
      <c r="C42" s="42">
        <f>IF(inddata!H34&gt;0,inddata!H34,"")</f>
      </c>
      <c r="D42" s="45">
        <f>IF(C42="","",inddata!G34)</f>
      </c>
      <c r="E42" s="46"/>
      <c r="F42" s="46"/>
      <c r="G42" s="46"/>
      <c r="H42" s="46"/>
      <c r="I42" s="46"/>
      <c r="J42" s="46"/>
      <c r="K42" s="47"/>
      <c r="L42" s="43">
        <f>IF(C42="","",inddata!I34)</f>
      </c>
      <c r="M42" s="44">
        <f t="shared" si="0"/>
      </c>
      <c r="N42" s="56"/>
    </row>
    <row r="43" spans="1:14" s="55" customFormat="1" ht="10.5">
      <c r="A43" s="55">
        <v>27</v>
      </c>
      <c r="B43" s="51"/>
      <c r="C43" s="42">
        <f>IF(inddata!H35&gt;0,inddata!H35,"")</f>
      </c>
      <c r="D43" s="45">
        <f>IF(C43="","",inddata!G35)</f>
      </c>
      <c r="E43" s="46"/>
      <c r="F43" s="46"/>
      <c r="G43" s="46"/>
      <c r="H43" s="46"/>
      <c r="I43" s="46"/>
      <c r="J43" s="46"/>
      <c r="K43" s="47"/>
      <c r="L43" s="43">
        <f>IF(C43="","",inddata!I35)</f>
      </c>
      <c r="M43" s="44">
        <f t="shared" si="0"/>
      </c>
      <c r="N43" s="56"/>
    </row>
    <row r="44" spans="1:14" s="55" customFormat="1" ht="10.5">
      <c r="A44" s="55">
        <v>28</v>
      </c>
      <c r="B44" s="51"/>
      <c r="C44" s="42">
        <f>IF(inddata!H36&gt;0,inddata!H36,"")</f>
      </c>
      <c r="D44" s="45">
        <f>IF(C44="","",inddata!G36)</f>
      </c>
      <c r="E44" s="46"/>
      <c r="F44" s="46"/>
      <c r="G44" s="46"/>
      <c r="H44" s="46"/>
      <c r="I44" s="46"/>
      <c r="J44" s="46"/>
      <c r="K44" s="47"/>
      <c r="L44" s="43">
        <f>IF(C44="","",inddata!I36)</f>
      </c>
      <c r="M44" s="44">
        <f t="shared" si="0"/>
      </c>
      <c r="N44" s="56"/>
    </row>
    <row r="45" spans="1:14" s="55" customFormat="1" ht="10.5">
      <c r="A45" s="55">
        <v>29</v>
      </c>
      <c r="B45" s="51"/>
      <c r="C45" s="42">
        <f>IF(inddata!H37&gt;0,inddata!H37,"")</f>
      </c>
      <c r="D45" s="45">
        <f>IF(C45="","",inddata!G37)</f>
      </c>
      <c r="E45" s="46"/>
      <c r="F45" s="46"/>
      <c r="G45" s="46"/>
      <c r="H45" s="46"/>
      <c r="I45" s="46"/>
      <c r="J45" s="46"/>
      <c r="K45" s="47"/>
      <c r="L45" s="43">
        <f>IF(C45="","",inddata!I37)</f>
      </c>
      <c r="M45" s="44">
        <f t="shared" si="0"/>
      </c>
      <c r="N45" s="56"/>
    </row>
    <row r="46" spans="1:14" s="55" customFormat="1" ht="10.5">
      <c r="A46" s="55">
        <v>30</v>
      </c>
      <c r="B46" s="51"/>
      <c r="C46" s="42">
        <f>IF(inddata!H38&gt;0,inddata!H38,"")</f>
      </c>
      <c r="D46" s="45">
        <f>IF(C46="","",inddata!G38)</f>
      </c>
      <c r="E46" s="46"/>
      <c r="F46" s="46"/>
      <c r="G46" s="46"/>
      <c r="H46" s="46"/>
      <c r="I46" s="46"/>
      <c r="J46" s="46"/>
      <c r="K46" s="47"/>
      <c r="L46" s="43">
        <f>IF(C46="","",inddata!I38)</f>
      </c>
      <c r="M46" s="44">
        <f t="shared" si="0"/>
      </c>
      <c r="N46" s="56"/>
    </row>
    <row r="47" spans="1:14" s="55" customFormat="1" ht="10.5">
      <c r="A47" s="55">
        <v>31</v>
      </c>
      <c r="B47" s="51"/>
      <c r="C47" s="42">
        <f>IF(inddata!H39&gt;0,inddata!H39,"")</f>
      </c>
      <c r="D47" s="45">
        <f>IF(C47="","",inddata!G39)</f>
      </c>
      <c r="E47" s="46"/>
      <c r="F47" s="46"/>
      <c r="G47" s="46"/>
      <c r="H47" s="46"/>
      <c r="I47" s="46"/>
      <c r="J47" s="46"/>
      <c r="K47" s="47"/>
      <c r="L47" s="43">
        <f>IF(C47="","",inddata!I39)</f>
      </c>
      <c r="M47" s="44">
        <f t="shared" si="0"/>
      </c>
      <c r="N47" s="56"/>
    </row>
    <row r="48" spans="1:14" s="55" customFormat="1" ht="10.5">
      <c r="A48" s="55">
        <v>32</v>
      </c>
      <c r="B48" s="51"/>
      <c r="C48" s="42">
        <f>IF(inddata!H40&gt;0,inddata!H40,"")</f>
      </c>
      <c r="D48" s="45">
        <f>IF(C48="","",inddata!G40)</f>
      </c>
      <c r="E48" s="46"/>
      <c r="F48" s="46"/>
      <c r="G48" s="46"/>
      <c r="H48" s="46"/>
      <c r="I48" s="46"/>
      <c r="J48" s="46"/>
      <c r="K48" s="47"/>
      <c r="L48" s="43">
        <f>IF(C48="","",inddata!I40)</f>
      </c>
      <c r="M48" s="44">
        <f t="shared" si="0"/>
      </c>
      <c r="N48" s="56"/>
    </row>
    <row r="49" spans="1:14" s="55" customFormat="1" ht="10.5">
      <c r="A49" s="55">
        <v>33</v>
      </c>
      <c r="B49" s="51"/>
      <c r="C49" s="42">
        <f>IF(inddata!H41&gt;0,inddata!H41,"")</f>
      </c>
      <c r="D49" s="45">
        <f>IF(C49="","",inddata!G41)</f>
      </c>
      <c r="E49" s="46"/>
      <c r="F49" s="46"/>
      <c r="G49" s="46"/>
      <c r="H49" s="46"/>
      <c r="I49" s="46"/>
      <c r="J49" s="46"/>
      <c r="K49" s="47"/>
      <c r="L49" s="43">
        <f>IF(C49="","",inddata!I41)</f>
      </c>
      <c r="M49" s="44">
        <f t="shared" si="0"/>
      </c>
      <c r="N49" s="56"/>
    </row>
    <row r="50" spans="1:14" s="55" customFormat="1" ht="10.5">
      <c r="A50" s="55">
        <v>34</v>
      </c>
      <c r="B50" s="51"/>
      <c r="C50" s="42">
        <f>IF(inddata!H42&gt;0,inddata!H42,"")</f>
      </c>
      <c r="D50" s="45">
        <f>IF(C50="","",inddata!G42)</f>
      </c>
      <c r="E50" s="46"/>
      <c r="F50" s="46"/>
      <c r="G50" s="46"/>
      <c r="H50" s="46"/>
      <c r="I50" s="46"/>
      <c r="J50" s="46"/>
      <c r="K50" s="47"/>
      <c r="L50" s="43">
        <f>IF(C50="","",inddata!I42)</f>
      </c>
      <c r="M50" s="44">
        <f t="shared" si="0"/>
      </c>
      <c r="N50" s="56"/>
    </row>
    <row r="51" spans="1:14" s="55" customFormat="1" ht="10.5">
      <c r="A51" s="55">
        <v>35</v>
      </c>
      <c r="B51" s="51"/>
      <c r="C51" s="42">
        <f>IF(inddata!H43&gt;0,inddata!H43,"")</f>
      </c>
      <c r="D51" s="45">
        <f>IF(C51="","",inddata!G43)</f>
      </c>
      <c r="E51" s="46"/>
      <c r="F51" s="46"/>
      <c r="G51" s="46"/>
      <c r="H51" s="46"/>
      <c r="I51" s="46"/>
      <c r="J51" s="46"/>
      <c r="K51" s="47"/>
      <c r="L51" s="43">
        <f>IF(C51="","",inddata!I43)</f>
      </c>
      <c r="M51" s="44">
        <f t="shared" si="0"/>
      </c>
      <c r="N51" s="56"/>
    </row>
    <row r="52" spans="1:14" s="55" customFormat="1" ht="10.5">
      <c r="A52" s="55">
        <v>36</v>
      </c>
      <c r="B52" s="51"/>
      <c r="C52" s="48">
        <f>IF(inddata!H44&gt;0,inddata!H44,"")</f>
      </c>
      <c r="D52" s="59">
        <f>IF(C52="","",inddata!G44)</f>
      </c>
      <c r="E52" s="57"/>
      <c r="F52" s="57"/>
      <c r="G52" s="57"/>
      <c r="H52" s="57"/>
      <c r="I52" s="57"/>
      <c r="J52" s="57"/>
      <c r="K52" s="58"/>
      <c r="L52" s="57">
        <f>IF(C52="","",inddata!I44)</f>
      </c>
      <c r="M52" s="50">
        <f>IF(L52&lt;&gt;"",ROUND(L52*C52,2),"")</f>
      </c>
      <c r="N52" s="56"/>
    </row>
    <row r="53" spans="2:14" s="55" customFormat="1" ht="10.5">
      <c r="B53" s="51"/>
      <c r="C53" s="51"/>
      <c r="D53" s="51"/>
      <c r="E53" s="51"/>
      <c r="F53" s="51"/>
      <c r="G53" s="51"/>
      <c r="H53" s="51"/>
      <c r="I53" s="51"/>
      <c r="J53" s="51"/>
      <c r="K53" s="51"/>
      <c r="L53" s="52" t="s">
        <v>273</v>
      </c>
      <c r="M53" s="53">
        <f>IF(SUM(M17:M52)&gt;0,SUM(M17:M52),"")</f>
      </c>
      <c r="N53" s="56"/>
    </row>
    <row r="54" spans="2:14" s="55" customFormat="1" ht="11.25" thickBot="1">
      <c r="B54" s="51"/>
      <c r="C54" s="51"/>
      <c r="D54" s="51"/>
      <c r="E54" s="51"/>
      <c r="F54" s="51"/>
      <c r="G54" s="51"/>
      <c r="H54" s="51"/>
      <c r="I54" s="51"/>
      <c r="J54" s="51"/>
      <c r="K54" s="51"/>
      <c r="L54" s="52" t="s">
        <v>274</v>
      </c>
      <c r="M54" s="53">
        <f>Bestilling!S50</f>
        <v>0</v>
      </c>
      <c r="N54" s="56"/>
    </row>
    <row r="55" spans="2:14" ht="13.5" customHeight="1" thickBot="1">
      <c r="B55" s="9"/>
      <c r="C55" s="18" t="s">
        <v>275</v>
      </c>
      <c r="D55" s="28"/>
      <c r="E55" s="20"/>
      <c r="F55" s="20"/>
      <c r="G55" s="21"/>
      <c r="H55" s="36"/>
      <c r="I55" s="36"/>
      <c r="J55" s="32"/>
      <c r="K55" s="37"/>
      <c r="L55" s="54" t="s">
        <v>286</v>
      </c>
      <c r="M55" s="53" t="e">
        <f>Bestilling!S51</f>
        <v>#N/A</v>
      </c>
      <c r="N55" s="27"/>
    </row>
    <row r="56" spans="2:14" ht="12.75">
      <c r="B56" s="9"/>
      <c r="C56" s="30"/>
      <c r="D56" s="276"/>
      <c r="E56" s="276"/>
      <c r="F56" s="276"/>
      <c r="G56" s="31"/>
      <c r="H56" s="29"/>
      <c r="I56" s="29"/>
      <c r="J56" s="9"/>
      <c r="K56" s="9"/>
      <c r="L56" s="11" t="s">
        <v>276</v>
      </c>
      <c r="M56" s="40" t="e">
        <f>SUM(M53:M55)</f>
        <v>#N/A</v>
      </c>
      <c r="N56" s="27"/>
    </row>
    <row r="57" spans="2:14" ht="12.75">
      <c r="B57" s="9"/>
      <c r="C57" s="62" t="s">
        <v>298</v>
      </c>
      <c r="D57" s="276"/>
      <c r="E57" s="276"/>
      <c r="F57" s="276"/>
      <c r="G57" s="31"/>
      <c r="H57" s="9"/>
      <c r="I57" s="9"/>
      <c r="J57" s="9"/>
      <c r="K57" s="9"/>
      <c r="L57" s="38" t="s">
        <v>304</v>
      </c>
      <c r="M57" s="39" t="e">
        <f>M56*0.2</f>
        <v>#N/A</v>
      </c>
      <c r="N57" s="27"/>
    </row>
    <row r="58" spans="2:14" ht="12.75">
      <c r="B58" s="9"/>
      <c r="C58" s="62" t="s">
        <v>299</v>
      </c>
      <c r="D58" s="273" t="s">
        <v>396</v>
      </c>
      <c r="E58" s="273"/>
      <c r="F58" s="273"/>
      <c r="G58" s="23"/>
      <c r="H58" s="9"/>
      <c r="I58" s="9"/>
      <c r="J58" s="9"/>
      <c r="K58" s="9"/>
      <c r="L58" s="32"/>
      <c r="M58" s="32"/>
      <c r="N58" s="27"/>
    </row>
    <row r="59" spans="2:14" ht="12.75" customHeight="1">
      <c r="B59" s="9"/>
      <c r="C59" s="62" t="s">
        <v>398</v>
      </c>
      <c r="D59" s="274" t="s">
        <v>400</v>
      </c>
      <c r="E59" s="274"/>
      <c r="F59" s="274"/>
      <c r="G59" s="23"/>
      <c r="H59" s="32"/>
      <c r="I59" s="32"/>
      <c r="J59" s="263" t="s">
        <v>303</v>
      </c>
      <c r="K59" s="264"/>
      <c r="L59" s="264"/>
      <c r="M59" s="265"/>
      <c r="N59" s="27"/>
    </row>
    <row r="60" spans="2:14" ht="12.75">
      <c r="B60" s="9"/>
      <c r="C60" s="62" t="s">
        <v>262</v>
      </c>
      <c r="D60" s="275"/>
      <c r="E60" s="275"/>
      <c r="F60" s="275"/>
      <c r="G60" s="23"/>
      <c r="H60" s="32"/>
      <c r="I60" s="32"/>
      <c r="J60" s="266"/>
      <c r="K60" s="267"/>
      <c r="L60" s="267"/>
      <c r="M60" s="268"/>
      <c r="N60" s="27"/>
    </row>
    <row r="61" spans="2:14" ht="13.5" customHeight="1">
      <c r="B61" s="9"/>
      <c r="C61" s="62" t="s">
        <v>323</v>
      </c>
      <c r="D61" s="275" t="s">
        <v>326</v>
      </c>
      <c r="E61" s="275"/>
      <c r="F61" s="275"/>
      <c r="G61" s="9"/>
      <c r="H61" s="32"/>
      <c r="I61" s="32"/>
      <c r="J61" s="269"/>
      <c r="K61" s="270"/>
      <c r="L61" s="270"/>
      <c r="M61" s="271"/>
      <c r="N61" s="27"/>
    </row>
    <row r="62" spans="2:14" ht="13.5" customHeight="1" thickBot="1">
      <c r="B62" s="9"/>
      <c r="C62" s="9"/>
      <c r="D62" s="9"/>
      <c r="E62" s="9"/>
      <c r="F62" s="9"/>
      <c r="G62" s="9"/>
      <c r="H62" s="9"/>
      <c r="I62" s="9"/>
      <c r="J62" s="9"/>
      <c r="K62" s="9"/>
      <c r="L62" s="9"/>
      <c r="M62" s="9"/>
      <c r="N62" s="27"/>
    </row>
    <row r="63" spans="2:14" ht="13.5" customHeight="1" thickTop="1">
      <c r="B63" s="9"/>
      <c r="C63" s="33"/>
      <c r="D63" s="33"/>
      <c r="E63" s="33"/>
      <c r="F63" s="33"/>
      <c r="G63" s="33"/>
      <c r="H63" s="33"/>
      <c r="I63" s="33"/>
      <c r="J63" s="33"/>
      <c r="K63" s="33"/>
      <c r="L63" s="33"/>
      <c r="M63" s="33"/>
      <c r="N63" s="27"/>
    </row>
    <row r="64" spans="2:14" ht="12.75">
      <c r="B64" s="9"/>
      <c r="C64" s="256" t="s">
        <v>327</v>
      </c>
      <c r="D64" s="256"/>
      <c r="E64" s="256"/>
      <c r="F64" s="256"/>
      <c r="G64" s="256"/>
      <c r="H64" s="256"/>
      <c r="I64" s="256"/>
      <c r="J64" s="256"/>
      <c r="K64" s="256"/>
      <c r="L64" s="256"/>
      <c r="M64" s="256"/>
      <c r="N64" s="27"/>
    </row>
    <row r="65" spans="2:14" ht="12.75">
      <c r="B65" s="9"/>
      <c r="C65" s="9"/>
      <c r="D65" s="63"/>
      <c r="E65" s="63"/>
      <c r="F65" s="63"/>
      <c r="G65" s="63"/>
      <c r="H65" s="63"/>
      <c r="I65" s="63"/>
      <c r="J65" s="63"/>
      <c r="K65" s="63"/>
      <c r="L65" s="63"/>
      <c r="M65" s="9"/>
      <c r="N65" s="27"/>
    </row>
    <row r="66" spans="2:14" ht="12.75">
      <c r="B66" s="9"/>
      <c r="C66" s="9"/>
      <c r="D66" s="63"/>
      <c r="E66" s="63"/>
      <c r="F66" s="63"/>
      <c r="G66" s="63"/>
      <c r="H66" s="63"/>
      <c r="I66" s="63"/>
      <c r="J66" s="63"/>
      <c r="K66" s="63"/>
      <c r="L66" s="63"/>
      <c r="M66" s="9"/>
      <c r="N66" s="27"/>
    </row>
  </sheetData>
  <sheetProtection selectLockedCells="1"/>
  <mergeCells count="14">
    <mergeCell ref="C5:L5"/>
    <mergeCell ref="D14:E14"/>
    <mergeCell ref="F14:H14"/>
    <mergeCell ref="J59:M61"/>
    <mergeCell ref="D16:K16"/>
    <mergeCell ref="D56:F57"/>
    <mergeCell ref="D58:F58"/>
    <mergeCell ref="D59:F59"/>
    <mergeCell ref="D60:F60"/>
    <mergeCell ref="D61:F61"/>
    <mergeCell ref="C64:M64"/>
    <mergeCell ref="D11:H11"/>
    <mergeCell ref="D12:H12"/>
    <mergeCell ref="C6:L6"/>
  </mergeCells>
  <dataValidations count="6">
    <dataValidation errorStyle="warning" type="whole" allowBlank="1" showErrorMessage="1" promptTitle="Mængde" errorTitle="Mængde" error="Du skal skrive et tal i denne celle." sqref="C17:C52">
      <formula1>0</formula1>
      <formula2>1000000000</formula2>
    </dataValidation>
    <dataValidation errorStyle="warning" allowBlank="1" showInputMessage="1" promptTitle="Kreditkortnummer" prompt="Her kan du skrive nummeret på kundens kreditkort." errorTitle="Kreditkortnummer" sqref="D59:F59"/>
    <dataValidation errorStyle="warning" allowBlank="1" showInputMessage="1" promptTitle="Til intern brug" prompt="Her kan du skrive oplysninger, som ikke kan angives andre steder på fakturaen. Indtast oplysningerne direkte i arket, eller skriv dem på den udskrevne faktura." errorTitle="Til intern brug" sqref="J59"/>
    <dataValidation type="decimal" allowBlank="1" showErrorMessage="1" promptTitle="Stykpris" errorTitle="Stykpris" error="Du skal skrive et tal i denne celle." sqref="L17:L52">
      <formula1>0</formula1>
      <formula2>1000000000</formula2>
    </dataValidation>
    <dataValidation type="list" showInputMessage="1" showErrorMessage="1" promptTitle="Betaling:" prompt="Vælg en betalingstype på rullelisten." sqref="D55">
      <formula1>$A$2:$A$5</formula1>
    </dataValidation>
    <dataValidation allowBlank="1" showInputMessage="1" showErrorMessage="1" promptTitle="Navn" prompt="Skriv kundens navn, sådan som det vises på kreditkortet." sqref="D58:F58"/>
  </dataValidations>
  <hyperlinks>
    <hyperlink ref="F4" r:id="rId1" display="kontakt@festudlejningen.dk"/>
  </hyperlinks>
  <printOptions horizontalCentered="1" verticalCentered="1"/>
  <pageMargins left="0.2755905511811024" right="0.5118110236220472" top="0.5118110236220472" bottom="0.5118110236220472" header="0" footer="0"/>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dimension ref="A1:P138"/>
  <sheetViews>
    <sheetView view="pageBreakPreview" zoomScaleSheetLayoutView="100" workbookViewId="0" topLeftCell="A1">
      <selection activeCell="M2" sqref="M2"/>
    </sheetView>
  </sheetViews>
  <sheetFormatPr defaultColWidth="10.00390625" defaultRowHeight="15.75"/>
  <cols>
    <col min="1" max="1" width="9.00390625" style="10" customWidth="1"/>
    <col min="2" max="2" width="4.375" style="10" customWidth="1"/>
    <col min="3" max="3" width="14.75390625" style="10" customWidth="1"/>
    <col min="4" max="4" width="6.50390625" style="10" customWidth="1"/>
    <col min="5" max="5" width="10.625" style="10" customWidth="1"/>
    <col min="6" max="6" width="5.25390625" style="10" customWidth="1"/>
    <col min="7" max="7" width="5.875" style="10" customWidth="1"/>
    <col min="8" max="8" width="5.625" style="10" customWidth="1"/>
    <col min="9" max="9" width="1.4921875" style="10" customWidth="1"/>
    <col min="10" max="10" width="3.625" style="10" customWidth="1"/>
    <col min="11" max="11" width="1.4921875" style="10" customWidth="1"/>
    <col min="12" max="12" width="9.625" style="10" customWidth="1"/>
    <col min="13" max="13" width="16.75390625" style="10" customWidth="1"/>
    <col min="14" max="14" width="3.375" style="10" customWidth="1"/>
    <col min="15" max="15" width="6.00390625" style="10" customWidth="1"/>
    <col min="16" max="16" width="5.375" style="10" customWidth="1"/>
    <col min="17" max="16384" width="8.00390625" style="10" customWidth="1"/>
  </cols>
  <sheetData>
    <row r="1" spans="15:16" ht="12.75">
      <c r="O1" s="64" t="s">
        <v>288</v>
      </c>
      <c r="P1" s="65"/>
    </row>
    <row r="2" spans="1:16" ht="12.75" customHeight="1">
      <c r="A2" s="8"/>
      <c r="B2" s="9"/>
      <c r="C2" s="60" t="s">
        <v>279</v>
      </c>
      <c r="D2" s="9"/>
      <c r="E2" s="32"/>
      <c r="F2" s="51" t="s">
        <v>280</v>
      </c>
      <c r="G2" s="9"/>
      <c r="H2" s="9"/>
      <c r="I2" s="9"/>
      <c r="J2" s="9"/>
      <c r="K2" s="9"/>
      <c r="L2" s="11" t="s">
        <v>261</v>
      </c>
      <c r="M2" s="12">
        <v>892</v>
      </c>
      <c r="N2" s="13"/>
      <c r="O2" s="64" t="s">
        <v>143</v>
      </c>
      <c r="P2" s="65">
        <f>VLOOKUP(O2,inddata!A:C,2,FALSE)</f>
        <v>0</v>
      </c>
    </row>
    <row r="3" spans="1:16" ht="12.75">
      <c r="A3" s="8"/>
      <c r="B3" s="9"/>
      <c r="C3" s="51" t="s">
        <v>277</v>
      </c>
      <c r="D3" s="9"/>
      <c r="E3" s="32"/>
      <c r="F3" s="51" t="s">
        <v>281</v>
      </c>
      <c r="G3" s="9"/>
      <c r="H3" s="9"/>
      <c r="I3" s="9"/>
      <c r="J3" s="9"/>
      <c r="K3" s="9"/>
      <c r="L3" s="11"/>
      <c r="M3" s="13"/>
      <c r="N3" s="13"/>
      <c r="O3" s="64" t="s">
        <v>146</v>
      </c>
      <c r="P3" s="65">
        <f>VLOOKUP(O3,inddata!A:C,2,FALSE)</f>
        <v>0</v>
      </c>
    </row>
    <row r="4" spans="1:16" ht="12.75">
      <c r="A4" s="8"/>
      <c r="B4" s="9"/>
      <c r="C4" s="66" t="s">
        <v>278</v>
      </c>
      <c r="D4" s="67"/>
      <c r="E4" s="67"/>
      <c r="F4" s="66" t="s">
        <v>282</v>
      </c>
      <c r="G4" s="67"/>
      <c r="H4" s="67"/>
      <c r="I4" s="67"/>
      <c r="J4" s="67"/>
      <c r="K4" s="67"/>
      <c r="L4" s="67"/>
      <c r="M4" s="9"/>
      <c r="N4" s="9"/>
      <c r="O4" s="64" t="s">
        <v>147</v>
      </c>
      <c r="P4" s="65">
        <f>VLOOKUP(O4,inddata!A:C,2,FALSE)</f>
        <v>0</v>
      </c>
    </row>
    <row r="5" spans="1:16" ht="13.5" customHeight="1" thickBot="1">
      <c r="A5" s="8"/>
      <c r="B5" s="9"/>
      <c r="C5" s="261" t="s">
        <v>294</v>
      </c>
      <c r="D5" s="261"/>
      <c r="E5" s="261"/>
      <c r="F5" s="261"/>
      <c r="G5" s="261"/>
      <c r="H5" s="261"/>
      <c r="I5" s="261"/>
      <c r="J5" s="261"/>
      <c r="K5" s="261"/>
      <c r="L5" s="261"/>
      <c r="M5" s="9"/>
      <c r="N5" s="9"/>
      <c r="O5" s="64" t="s">
        <v>148</v>
      </c>
      <c r="P5" s="65">
        <f>VLOOKUP(O5,inddata!A:C,2,FALSE)</f>
        <v>0</v>
      </c>
    </row>
    <row r="6" spans="2:16" ht="24.75" customHeight="1" thickBot="1" thickTop="1">
      <c r="B6" s="9"/>
      <c r="C6" s="259" t="s">
        <v>283</v>
      </c>
      <c r="D6" s="259"/>
      <c r="E6" s="259"/>
      <c r="F6" s="259"/>
      <c r="G6" s="259"/>
      <c r="H6" s="259"/>
      <c r="I6" s="259"/>
      <c r="J6" s="259"/>
      <c r="K6" s="259"/>
      <c r="L6" s="260"/>
      <c r="M6" s="14" t="s">
        <v>263</v>
      </c>
      <c r="N6" s="9"/>
      <c r="O6" s="65"/>
      <c r="P6" s="65"/>
    </row>
    <row r="7" spans="2:16" ht="4.5" customHeight="1" thickTop="1">
      <c r="B7" s="9"/>
      <c r="C7" s="15"/>
      <c r="D7" s="15"/>
      <c r="E7" s="15"/>
      <c r="F7" s="15"/>
      <c r="G7" s="15"/>
      <c r="H7" s="15"/>
      <c r="I7" s="15"/>
      <c r="J7" s="15"/>
      <c r="K7" s="15"/>
      <c r="L7" s="15"/>
      <c r="M7" s="16"/>
      <c r="N7" s="17"/>
      <c r="O7" s="65"/>
      <c r="P7" s="65"/>
    </row>
    <row r="8" spans="2:16" ht="13.5" customHeight="1" thickBot="1">
      <c r="B8" s="9"/>
      <c r="C8" s="9"/>
      <c r="D8" s="9"/>
      <c r="E8" s="9"/>
      <c r="F8" s="9"/>
      <c r="G8" s="9"/>
      <c r="H8" s="9"/>
      <c r="I8" s="9"/>
      <c r="J8" s="9"/>
      <c r="K8" s="9"/>
      <c r="L8" s="9"/>
      <c r="M8" s="9"/>
      <c r="N8" s="9"/>
      <c r="O8" s="65"/>
      <c r="P8" s="65"/>
    </row>
    <row r="9" spans="2:16" ht="13.5" customHeight="1" thickBot="1">
      <c r="B9" s="9"/>
      <c r="C9" s="18" t="s">
        <v>264</v>
      </c>
      <c r="D9" s="19"/>
      <c r="E9" s="20"/>
      <c r="F9" s="20"/>
      <c r="G9" s="20"/>
      <c r="H9" s="20"/>
      <c r="I9" s="21"/>
      <c r="J9" s="9"/>
      <c r="K9" s="9"/>
      <c r="L9" s="18" t="s">
        <v>265</v>
      </c>
      <c r="M9" s="22"/>
      <c r="N9" s="9"/>
      <c r="O9" s="65"/>
      <c r="P9" s="65"/>
    </row>
    <row r="10" spans="2:16" ht="6" customHeight="1">
      <c r="B10" s="9"/>
      <c r="C10" s="9"/>
      <c r="D10" s="9"/>
      <c r="E10" s="9"/>
      <c r="F10" s="9"/>
      <c r="G10" s="9"/>
      <c r="H10" s="9"/>
      <c r="I10" s="23"/>
      <c r="J10" s="9"/>
      <c r="K10" s="9"/>
      <c r="L10" s="9"/>
      <c r="M10" s="24"/>
      <c r="N10" s="9"/>
      <c r="O10" s="65"/>
      <c r="P10" s="65"/>
    </row>
    <row r="11" spans="2:16" ht="12.75">
      <c r="B11" s="9"/>
      <c r="C11" s="9" t="s">
        <v>266</v>
      </c>
      <c r="D11" s="257">
        <f>IF(P12=0,P2,P12)</f>
        <v>0</v>
      </c>
      <c r="E11" s="257"/>
      <c r="F11" s="257"/>
      <c r="G11" s="257"/>
      <c r="H11" s="257"/>
      <c r="I11" s="23"/>
      <c r="J11" s="9"/>
      <c r="K11" s="9"/>
      <c r="L11" s="9" t="s">
        <v>267</v>
      </c>
      <c r="M11" s="61">
        <f ca="1">TODAY()</f>
        <v>38793</v>
      </c>
      <c r="N11" s="25"/>
      <c r="O11" s="64" t="s">
        <v>289</v>
      </c>
      <c r="P11" s="65">
        <v>0</v>
      </c>
    </row>
    <row r="12" spans="2:16" ht="12.75">
      <c r="B12" s="9"/>
      <c r="C12" s="9" t="s">
        <v>268</v>
      </c>
      <c r="D12" s="258">
        <f>IF(P13=0,P3,P13)</f>
        <v>0</v>
      </c>
      <c r="E12" s="258"/>
      <c r="F12" s="258"/>
      <c r="G12" s="258"/>
      <c r="H12" s="258"/>
      <c r="I12" s="23"/>
      <c r="J12" s="9"/>
      <c r="K12" s="9"/>
      <c r="L12" s="9" t="s">
        <v>296</v>
      </c>
      <c r="M12" s="191">
        <f>Bestilling!M2</f>
        <v>0</v>
      </c>
      <c r="N12" s="26"/>
      <c r="O12" s="64" t="s">
        <v>290</v>
      </c>
      <c r="P12" s="65">
        <f>VLOOKUP(O12,inddata!A:C,2,FALSE)</f>
        <v>0</v>
      </c>
    </row>
    <row r="13" spans="2:16" ht="12.75">
      <c r="B13" s="9"/>
      <c r="C13" s="9" t="s">
        <v>284</v>
      </c>
      <c r="D13" s="35">
        <f>IF(P14=0,P4,P14)</f>
        <v>0</v>
      </c>
      <c r="E13" s="34">
        <f>IF(P15=0,P5,P15)</f>
        <v>0</v>
      </c>
      <c r="F13" s="34"/>
      <c r="G13" s="34"/>
      <c r="H13" s="34"/>
      <c r="I13" s="23"/>
      <c r="J13" s="9"/>
      <c r="K13" s="9"/>
      <c r="L13" s="9" t="s">
        <v>295</v>
      </c>
      <c r="M13" s="61"/>
      <c r="N13" s="9"/>
      <c r="O13" s="64" t="s">
        <v>291</v>
      </c>
      <c r="P13" s="65">
        <f>VLOOKUP(O13,inddata!A:C,2,FALSE)</f>
        <v>0</v>
      </c>
    </row>
    <row r="14" spans="2:16" ht="12.75">
      <c r="B14" s="9"/>
      <c r="C14" s="9" t="s">
        <v>269</v>
      </c>
      <c r="D14" s="262">
        <f>IF(Bestilling!H3=O10,"",Bestilling!H3)</f>
      </c>
      <c r="E14" s="262"/>
      <c r="F14" s="262">
        <f>IF(Bestilling!H4=O10,"",Bestilling!H4)</f>
      </c>
      <c r="G14" s="262"/>
      <c r="H14" s="262"/>
      <c r="I14" s="23"/>
      <c r="J14" s="9"/>
      <c r="K14" s="9"/>
      <c r="L14" s="9" t="s">
        <v>297</v>
      </c>
      <c r="M14" s="61"/>
      <c r="N14" s="9"/>
      <c r="O14" s="64" t="s">
        <v>292</v>
      </c>
      <c r="P14" s="65">
        <f>VLOOKUP(O14,inddata!A:C,2,FALSE)</f>
        <v>0</v>
      </c>
    </row>
    <row r="15" spans="2:16" ht="12.75">
      <c r="B15" s="9"/>
      <c r="C15" s="9"/>
      <c r="D15" s="9"/>
      <c r="E15" s="9"/>
      <c r="F15" s="9"/>
      <c r="G15" s="9"/>
      <c r="H15" s="9"/>
      <c r="I15" s="9"/>
      <c r="J15" s="9"/>
      <c r="K15" s="9"/>
      <c r="L15" s="9"/>
      <c r="M15" s="9"/>
      <c r="N15" s="9"/>
      <c r="O15" s="64" t="s">
        <v>293</v>
      </c>
      <c r="P15" s="65">
        <f>VLOOKUP(O15,inddata!A:C,2,FALSE)</f>
        <v>0</v>
      </c>
    </row>
    <row r="16" spans="2:14" s="55" customFormat="1" ht="10.5">
      <c r="B16" s="51"/>
      <c r="C16" s="41" t="s">
        <v>2</v>
      </c>
      <c r="D16" s="272" t="s">
        <v>270</v>
      </c>
      <c r="E16" s="272"/>
      <c r="F16" s="272"/>
      <c r="G16" s="272"/>
      <c r="H16" s="272"/>
      <c r="I16" s="272"/>
      <c r="J16" s="272"/>
      <c r="K16" s="272"/>
      <c r="L16" s="41" t="s">
        <v>271</v>
      </c>
      <c r="M16" s="41" t="s">
        <v>272</v>
      </c>
      <c r="N16" s="56"/>
    </row>
    <row r="17" spans="2:14" s="55" customFormat="1" ht="10.5">
      <c r="B17" s="51"/>
      <c r="C17" s="42">
        <f>IF(inddata!H9&gt;0,inddata!H9,"")</f>
      </c>
      <c r="D17" s="45">
        <f>IF(C17="","",inddata!G9)</f>
      </c>
      <c r="E17" s="46"/>
      <c r="F17" s="46"/>
      <c r="G17" s="46"/>
      <c r="H17" s="46"/>
      <c r="I17" s="46"/>
      <c r="J17" s="46"/>
      <c r="K17" s="47"/>
      <c r="L17" s="43">
        <f>IF(C17="","",inddata!I9)</f>
      </c>
      <c r="M17" s="44">
        <f aca="true" t="shared" si="0" ref="M17:M49">IF(L17&lt;&gt;"",ROUND(L17*C17,2),"")</f>
      </c>
      <c r="N17" s="56"/>
    </row>
    <row r="18" spans="2:14" s="55" customFormat="1" ht="10.5">
      <c r="B18" s="51"/>
      <c r="C18" s="42">
        <f>IF(inddata!H10&gt;0,inddata!H10,"")</f>
      </c>
      <c r="D18" s="45">
        <f>IF(C18="","",inddata!G10)</f>
      </c>
      <c r="E18" s="46"/>
      <c r="F18" s="46"/>
      <c r="G18" s="46"/>
      <c r="H18" s="46"/>
      <c r="I18" s="46"/>
      <c r="J18" s="46"/>
      <c r="K18" s="47"/>
      <c r="L18" s="43">
        <f>IF(C18="","",inddata!I10)</f>
      </c>
      <c r="M18" s="44">
        <f t="shared" si="0"/>
      </c>
      <c r="N18" s="56"/>
    </row>
    <row r="19" spans="2:14" s="55" customFormat="1" ht="10.5">
      <c r="B19" s="51"/>
      <c r="C19" s="42">
        <f>IF(inddata!H11&gt;0,inddata!H11,"")</f>
      </c>
      <c r="D19" s="45">
        <f>IF(C19="","",inddata!G11)</f>
      </c>
      <c r="E19" s="46"/>
      <c r="F19" s="46"/>
      <c r="G19" s="46"/>
      <c r="H19" s="46"/>
      <c r="I19" s="46"/>
      <c r="J19" s="46"/>
      <c r="K19" s="47"/>
      <c r="L19" s="43">
        <f>IF(C19="","",inddata!I11)</f>
      </c>
      <c r="M19" s="44">
        <f t="shared" si="0"/>
      </c>
      <c r="N19" s="56"/>
    </row>
    <row r="20" spans="2:14" s="55" customFormat="1" ht="10.5">
      <c r="B20" s="51"/>
      <c r="C20" s="42">
        <f>IF(inddata!H12&gt;0,inddata!H12,"")</f>
      </c>
      <c r="D20" s="45">
        <f>IF(C20="","",inddata!G12)</f>
      </c>
      <c r="E20" s="46"/>
      <c r="F20" s="46"/>
      <c r="G20" s="46"/>
      <c r="H20" s="46"/>
      <c r="I20" s="46"/>
      <c r="J20" s="46"/>
      <c r="K20" s="47"/>
      <c r="L20" s="43">
        <f>IF(C20="","",inddata!I12)</f>
      </c>
      <c r="M20" s="44">
        <f t="shared" si="0"/>
      </c>
      <c r="N20" s="56"/>
    </row>
    <row r="21" spans="2:14" s="55" customFormat="1" ht="10.5">
      <c r="B21" s="51"/>
      <c r="C21" s="42">
        <f>IF(inddata!H13&gt;0,inddata!H13,"")</f>
      </c>
      <c r="D21" s="45">
        <f>IF(C21="","",inddata!G13)</f>
      </c>
      <c r="E21" s="46"/>
      <c r="F21" s="46"/>
      <c r="G21" s="46"/>
      <c r="H21" s="46"/>
      <c r="I21" s="46"/>
      <c r="J21" s="46"/>
      <c r="K21" s="47"/>
      <c r="L21" s="43">
        <f>IF(C21="","",inddata!I13)</f>
      </c>
      <c r="M21" s="44">
        <f t="shared" si="0"/>
      </c>
      <c r="N21" s="56"/>
    </row>
    <row r="22" spans="2:14" s="55" customFormat="1" ht="10.5">
      <c r="B22" s="51"/>
      <c r="C22" s="42">
        <f>IF(inddata!H14&gt;0,inddata!H14,"")</f>
      </c>
      <c r="D22" s="45">
        <f>IF(C22="","",inddata!G14)</f>
      </c>
      <c r="E22" s="46"/>
      <c r="F22" s="46"/>
      <c r="G22" s="46"/>
      <c r="H22" s="46"/>
      <c r="I22" s="46"/>
      <c r="J22" s="46"/>
      <c r="K22" s="47"/>
      <c r="L22" s="43">
        <f>IF(C22="","",inddata!I14)</f>
      </c>
      <c r="M22" s="44">
        <f t="shared" si="0"/>
      </c>
      <c r="N22" s="56"/>
    </row>
    <row r="23" spans="2:14" s="55" customFormat="1" ht="10.5">
      <c r="B23" s="51"/>
      <c r="C23" s="42">
        <f>IF(inddata!H15&gt;0,inddata!H15,"")</f>
      </c>
      <c r="D23" s="45">
        <f>IF(C23="","",inddata!G15)</f>
      </c>
      <c r="E23" s="46"/>
      <c r="F23" s="46"/>
      <c r="G23" s="46"/>
      <c r="H23" s="46"/>
      <c r="I23" s="46"/>
      <c r="J23" s="46"/>
      <c r="K23" s="47"/>
      <c r="L23" s="43">
        <f>IF(C23="","",inddata!I15)</f>
      </c>
      <c r="M23" s="44">
        <f t="shared" si="0"/>
      </c>
      <c r="N23" s="56"/>
    </row>
    <row r="24" spans="2:14" s="55" customFormat="1" ht="10.5">
      <c r="B24" s="51"/>
      <c r="C24" s="42">
        <f>IF(inddata!H16&gt;0,inddata!H16,"")</f>
      </c>
      <c r="D24" s="45">
        <f>IF(C24="","",inddata!G16)</f>
      </c>
      <c r="E24" s="46"/>
      <c r="F24" s="46"/>
      <c r="G24" s="46"/>
      <c r="H24" s="46"/>
      <c r="I24" s="46"/>
      <c r="J24" s="46"/>
      <c r="K24" s="47"/>
      <c r="L24" s="43">
        <f>IF(C24="","",inddata!I16)</f>
      </c>
      <c r="M24" s="44">
        <f t="shared" si="0"/>
      </c>
      <c r="N24" s="56"/>
    </row>
    <row r="25" spans="2:14" s="55" customFormat="1" ht="10.5">
      <c r="B25" s="51"/>
      <c r="C25" s="42">
        <f>IF(inddata!H17&gt;0,inddata!H17,"")</f>
      </c>
      <c r="D25" s="45">
        <f>IF(C25="","",inddata!G17)</f>
      </c>
      <c r="E25" s="46"/>
      <c r="F25" s="46"/>
      <c r="G25" s="46"/>
      <c r="H25" s="46"/>
      <c r="I25" s="46"/>
      <c r="J25" s="46"/>
      <c r="K25" s="47"/>
      <c r="L25" s="43">
        <f>IF(C25="","",inddata!I17)</f>
      </c>
      <c r="M25" s="44">
        <f t="shared" si="0"/>
      </c>
      <c r="N25" s="56"/>
    </row>
    <row r="26" spans="2:14" s="55" customFormat="1" ht="10.5">
      <c r="B26" s="51"/>
      <c r="C26" s="42">
        <f>IF(inddata!H18&gt;0,inddata!H18,"")</f>
      </c>
      <c r="D26" s="45">
        <f>IF(C26="","",inddata!G18)</f>
      </c>
      <c r="E26" s="46"/>
      <c r="F26" s="46"/>
      <c r="G26" s="46"/>
      <c r="H26" s="46"/>
      <c r="I26" s="46"/>
      <c r="J26" s="46"/>
      <c r="K26" s="47"/>
      <c r="L26" s="43">
        <f>IF(C26="","",inddata!I18)</f>
      </c>
      <c r="M26" s="44">
        <f t="shared" si="0"/>
      </c>
      <c r="N26" s="56"/>
    </row>
    <row r="27" spans="2:14" s="55" customFormat="1" ht="10.5">
      <c r="B27" s="51"/>
      <c r="C27" s="42">
        <f>IF(inddata!H19&gt;0,inddata!H19,"")</f>
      </c>
      <c r="D27" s="45">
        <f>IF(C27="","",inddata!G19)</f>
      </c>
      <c r="E27" s="46"/>
      <c r="F27" s="46"/>
      <c r="G27" s="46"/>
      <c r="H27" s="46"/>
      <c r="I27" s="46"/>
      <c r="J27" s="46"/>
      <c r="K27" s="47"/>
      <c r="L27" s="43">
        <f>IF(C27="","",inddata!I19)</f>
      </c>
      <c r="M27" s="44">
        <f t="shared" si="0"/>
      </c>
      <c r="N27" s="56"/>
    </row>
    <row r="28" spans="2:14" s="55" customFormat="1" ht="10.5">
      <c r="B28" s="51"/>
      <c r="C28" s="42">
        <f>IF(inddata!H20&gt;0,inddata!H20,"")</f>
      </c>
      <c r="D28" s="45">
        <f>IF(C28="","",inddata!G20)</f>
      </c>
      <c r="E28" s="46"/>
      <c r="F28" s="46"/>
      <c r="G28" s="46"/>
      <c r="H28" s="46"/>
      <c r="I28" s="46"/>
      <c r="J28" s="46"/>
      <c r="K28" s="47"/>
      <c r="L28" s="43">
        <f>IF(C28="","",inddata!I20)</f>
      </c>
      <c r="M28" s="44">
        <f t="shared" si="0"/>
      </c>
      <c r="N28" s="56"/>
    </row>
    <row r="29" spans="2:14" s="55" customFormat="1" ht="10.5">
      <c r="B29" s="51"/>
      <c r="C29" s="42">
        <f>IF(inddata!H21&gt;0,inddata!H21,"")</f>
      </c>
      <c r="D29" s="45">
        <f>IF(C29="","",inddata!G21)</f>
      </c>
      <c r="E29" s="46"/>
      <c r="F29" s="46"/>
      <c r="G29" s="46"/>
      <c r="H29" s="46"/>
      <c r="I29" s="46"/>
      <c r="J29" s="46"/>
      <c r="K29" s="47"/>
      <c r="L29" s="43">
        <f>IF(C29="","",inddata!I21)</f>
      </c>
      <c r="M29" s="44">
        <f t="shared" si="0"/>
      </c>
      <c r="N29" s="56"/>
    </row>
    <row r="30" spans="2:14" s="55" customFormat="1" ht="10.5">
      <c r="B30" s="51"/>
      <c r="C30" s="42">
        <f>IF(inddata!H22&gt;0,inddata!H22,"")</f>
      </c>
      <c r="D30" s="45">
        <f>IF(C30="","",inddata!G22)</f>
      </c>
      <c r="E30" s="46"/>
      <c r="F30" s="46"/>
      <c r="G30" s="46"/>
      <c r="H30" s="46"/>
      <c r="I30" s="46"/>
      <c r="J30" s="46"/>
      <c r="K30" s="47"/>
      <c r="L30" s="43">
        <f>IF(C30="","",inddata!I22)</f>
      </c>
      <c r="M30" s="44">
        <f t="shared" si="0"/>
      </c>
      <c r="N30" s="56"/>
    </row>
    <row r="31" spans="2:14" s="55" customFormat="1" ht="10.5">
      <c r="B31" s="51"/>
      <c r="C31" s="42">
        <f>IF(inddata!H23&gt;0,inddata!H23,"")</f>
      </c>
      <c r="D31" s="45">
        <f>IF(C31="","",inddata!G23)</f>
      </c>
      <c r="E31" s="46"/>
      <c r="F31" s="46"/>
      <c r="G31" s="46"/>
      <c r="H31" s="46"/>
      <c r="I31" s="46"/>
      <c r="J31" s="46"/>
      <c r="K31" s="47"/>
      <c r="L31" s="43">
        <f>IF(C31="","",inddata!I23)</f>
      </c>
      <c r="M31" s="44">
        <f t="shared" si="0"/>
      </c>
      <c r="N31" s="56"/>
    </row>
    <row r="32" spans="2:14" s="55" customFormat="1" ht="10.5">
      <c r="B32" s="51"/>
      <c r="C32" s="42">
        <f>IF(inddata!H24&gt;0,inddata!H24,"")</f>
      </c>
      <c r="D32" s="45">
        <f>IF(C32="","",inddata!G24)</f>
      </c>
      <c r="E32" s="46"/>
      <c r="F32" s="46"/>
      <c r="G32" s="46"/>
      <c r="H32" s="46"/>
      <c r="I32" s="46"/>
      <c r="J32" s="46"/>
      <c r="K32" s="47"/>
      <c r="L32" s="43">
        <f>IF(C32="","",inddata!I24)</f>
      </c>
      <c r="M32" s="44">
        <f t="shared" si="0"/>
      </c>
      <c r="N32" s="56"/>
    </row>
    <row r="33" spans="2:14" s="55" customFormat="1" ht="10.5">
      <c r="B33" s="51"/>
      <c r="C33" s="42">
        <f>IF(inddata!H25&gt;0,inddata!H25,"")</f>
      </c>
      <c r="D33" s="45">
        <f>IF(C33="","",inddata!G25)</f>
      </c>
      <c r="E33" s="46"/>
      <c r="F33" s="46"/>
      <c r="G33" s="46"/>
      <c r="H33" s="46"/>
      <c r="I33" s="46"/>
      <c r="J33" s="46"/>
      <c r="K33" s="47"/>
      <c r="L33" s="43">
        <f>IF(C33="","",inddata!I25)</f>
      </c>
      <c r="M33" s="44">
        <f t="shared" si="0"/>
      </c>
      <c r="N33" s="56"/>
    </row>
    <row r="34" spans="2:14" s="55" customFormat="1" ht="10.5">
      <c r="B34" s="51"/>
      <c r="C34" s="42">
        <f>IF(inddata!H26&gt;0,inddata!H26,"")</f>
      </c>
      <c r="D34" s="45">
        <f>IF(C34="","",inddata!G26)</f>
      </c>
      <c r="E34" s="46"/>
      <c r="F34" s="46"/>
      <c r="G34" s="46"/>
      <c r="H34" s="46"/>
      <c r="I34" s="46"/>
      <c r="J34" s="46"/>
      <c r="K34" s="47"/>
      <c r="L34" s="43">
        <f>IF(C34="","",inddata!I26)</f>
      </c>
      <c r="M34" s="44">
        <f t="shared" si="0"/>
      </c>
      <c r="N34" s="56"/>
    </row>
    <row r="35" spans="2:14" s="55" customFormat="1" ht="10.5">
      <c r="B35" s="51"/>
      <c r="C35" s="42">
        <f>IF(inddata!H32&gt;0,inddata!H32,"")</f>
      </c>
      <c r="D35" s="45">
        <f>IF(C35="","",inddata!G32)</f>
      </c>
      <c r="E35" s="46"/>
      <c r="F35" s="46"/>
      <c r="G35" s="46"/>
      <c r="H35" s="46"/>
      <c r="I35" s="46"/>
      <c r="J35" s="46"/>
      <c r="K35" s="47"/>
      <c r="L35" s="43">
        <f>IF(C35="","",inddata!I32)</f>
      </c>
      <c r="M35" s="44">
        <f t="shared" si="0"/>
      </c>
      <c r="N35" s="56"/>
    </row>
    <row r="36" spans="2:14" s="55" customFormat="1" ht="10.5">
      <c r="B36" s="51"/>
      <c r="C36" s="42">
        <f>IF(inddata!H33&gt;0,inddata!H33,"")</f>
      </c>
      <c r="D36" s="45">
        <f>IF(C36="","",inddata!G33)</f>
      </c>
      <c r="E36" s="46"/>
      <c r="F36" s="46"/>
      <c r="G36" s="46"/>
      <c r="H36" s="46"/>
      <c r="I36" s="46"/>
      <c r="J36" s="46"/>
      <c r="K36" s="47"/>
      <c r="L36" s="43">
        <f>IF(C36="","",inddata!I33)</f>
      </c>
      <c r="M36" s="44">
        <f t="shared" si="0"/>
      </c>
      <c r="N36" s="56"/>
    </row>
    <row r="37" spans="2:14" s="55" customFormat="1" ht="10.5">
      <c r="B37" s="51"/>
      <c r="C37" s="42">
        <f>IF(inddata!H34&gt;0,inddata!H34,"")</f>
      </c>
      <c r="D37" s="45">
        <f>IF(C37="","",inddata!G34)</f>
      </c>
      <c r="E37" s="46"/>
      <c r="F37" s="46"/>
      <c r="G37" s="46"/>
      <c r="H37" s="46"/>
      <c r="I37" s="46"/>
      <c r="J37" s="46"/>
      <c r="K37" s="47"/>
      <c r="L37" s="43">
        <f>IF(C37="","",inddata!I34)</f>
      </c>
      <c r="M37" s="44">
        <f t="shared" si="0"/>
      </c>
      <c r="N37" s="56"/>
    </row>
    <row r="38" spans="2:14" s="55" customFormat="1" ht="10.5">
      <c r="B38" s="51"/>
      <c r="C38" s="42">
        <f>IF(inddata!H35&gt;0,inddata!H35,"")</f>
      </c>
      <c r="D38" s="45">
        <f>IF(C38="","",inddata!G35)</f>
      </c>
      <c r="E38" s="46"/>
      <c r="F38" s="46"/>
      <c r="G38" s="46"/>
      <c r="H38" s="46"/>
      <c r="I38" s="46"/>
      <c r="J38" s="46"/>
      <c r="K38" s="47"/>
      <c r="L38" s="43">
        <f>IF(C38="","",inddata!I35)</f>
      </c>
      <c r="M38" s="44">
        <f t="shared" si="0"/>
      </c>
      <c r="N38" s="56"/>
    </row>
    <row r="39" spans="2:14" s="55" customFormat="1" ht="10.5">
      <c r="B39" s="51"/>
      <c r="C39" s="42">
        <f>IF(inddata!H36&gt;0,inddata!H36,"")</f>
      </c>
      <c r="D39" s="45">
        <f>IF(C39="","",inddata!G36)</f>
      </c>
      <c r="E39" s="46"/>
      <c r="F39" s="46"/>
      <c r="G39" s="46"/>
      <c r="H39" s="46"/>
      <c r="I39" s="46"/>
      <c r="J39" s="46"/>
      <c r="K39" s="47"/>
      <c r="L39" s="43">
        <f>IF(C39="","",inddata!I36)</f>
      </c>
      <c r="M39" s="44">
        <f t="shared" si="0"/>
      </c>
      <c r="N39" s="56"/>
    </row>
    <row r="40" spans="2:14" s="55" customFormat="1" ht="10.5">
      <c r="B40" s="51"/>
      <c r="C40" s="42">
        <f>IF(inddata!H37&gt;0,inddata!H37,"")</f>
      </c>
      <c r="D40" s="45">
        <f>IF(C40="","",inddata!G37)</f>
      </c>
      <c r="E40" s="46"/>
      <c r="F40" s="46"/>
      <c r="G40" s="46"/>
      <c r="H40" s="46"/>
      <c r="I40" s="46"/>
      <c r="J40" s="46"/>
      <c r="K40" s="47"/>
      <c r="L40" s="43">
        <f>IF(C40="","",inddata!I37)</f>
      </c>
      <c r="M40" s="44">
        <f t="shared" si="0"/>
      </c>
      <c r="N40" s="56"/>
    </row>
    <row r="41" spans="2:14" s="55" customFormat="1" ht="10.5">
      <c r="B41" s="51"/>
      <c r="C41" s="42">
        <f>IF(inddata!H38&gt;0,inddata!H38,"")</f>
      </c>
      <c r="D41" s="45">
        <f>IF(C41="","",inddata!G38)</f>
      </c>
      <c r="E41" s="46"/>
      <c r="F41" s="46"/>
      <c r="G41" s="46"/>
      <c r="H41" s="46"/>
      <c r="I41" s="46"/>
      <c r="J41" s="46"/>
      <c r="K41" s="47"/>
      <c r="L41" s="43">
        <f>IF(C41="","",inddata!I38)</f>
      </c>
      <c r="M41" s="44">
        <f t="shared" si="0"/>
      </c>
      <c r="N41" s="56"/>
    </row>
    <row r="42" spans="2:14" s="55" customFormat="1" ht="10.5">
      <c r="B42" s="51"/>
      <c r="C42" s="42">
        <f>IF(inddata!H39&gt;0,inddata!H39,"")</f>
      </c>
      <c r="D42" s="45">
        <f>IF(C42="","",inddata!G39)</f>
      </c>
      <c r="E42" s="46"/>
      <c r="F42" s="46"/>
      <c r="G42" s="46"/>
      <c r="H42" s="46"/>
      <c r="I42" s="46"/>
      <c r="J42" s="46"/>
      <c r="K42" s="47"/>
      <c r="L42" s="43">
        <f>IF(C42="","",inddata!I39)</f>
      </c>
      <c r="M42" s="44">
        <f t="shared" si="0"/>
      </c>
      <c r="N42" s="56"/>
    </row>
    <row r="43" spans="2:14" s="55" customFormat="1" ht="10.5">
      <c r="B43" s="51"/>
      <c r="C43" s="42">
        <f>IF(inddata!H40&gt;0,inddata!H40,"")</f>
      </c>
      <c r="D43" s="45">
        <f>IF(C43="","",inddata!G40)</f>
      </c>
      <c r="E43" s="46"/>
      <c r="F43" s="46"/>
      <c r="G43" s="46"/>
      <c r="H43" s="46"/>
      <c r="I43" s="46"/>
      <c r="J43" s="46"/>
      <c r="K43" s="47"/>
      <c r="L43" s="43">
        <f>IF(C43="","",inddata!I40)</f>
      </c>
      <c r="M43" s="44">
        <f t="shared" si="0"/>
      </c>
      <c r="N43" s="56"/>
    </row>
    <row r="44" spans="2:14" s="55" customFormat="1" ht="10.5">
      <c r="B44" s="51"/>
      <c r="C44" s="42">
        <f>IF(inddata!H41&gt;0,inddata!H41,"")</f>
      </c>
      <c r="D44" s="45">
        <f>IF(C44="","",inddata!G41)</f>
      </c>
      <c r="E44" s="46"/>
      <c r="F44" s="46"/>
      <c r="G44" s="46"/>
      <c r="H44" s="46"/>
      <c r="I44" s="46"/>
      <c r="J44" s="46"/>
      <c r="K44" s="47"/>
      <c r="L44" s="43">
        <f>IF(C44="","",inddata!I41)</f>
      </c>
      <c r="M44" s="44">
        <f t="shared" si="0"/>
      </c>
      <c r="N44" s="56"/>
    </row>
    <row r="45" spans="2:14" s="55" customFormat="1" ht="10.5">
      <c r="B45" s="51"/>
      <c r="C45" s="42">
        <f>IF(inddata!H42&gt;0,inddata!H42,"")</f>
      </c>
      <c r="D45" s="45">
        <f>IF(C45="","",inddata!G42)</f>
      </c>
      <c r="E45" s="46"/>
      <c r="F45" s="46"/>
      <c r="G45" s="46"/>
      <c r="H45" s="46"/>
      <c r="I45" s="46"/>
      <c r="J45" s="46"/>
      <c r="K45" s="47"/>
      <c r="L45" s="43">
        <f>IF(C45="","",inddata!I42)</f>
      </c>
      <c r="M45" s="44">
        <f t="shared" si="0"/>
      </c>
      <c r="N45" s="56"/>
    </row>
    <row r="46" spans="2:14" s="55" customFormat="1" ht="10.5">
      <c r="B46" s="51"/>
      <c r="C46" s="42">
        <f>IF(inddata!H43&gt;0,inddata!H43,"")</f>
      </c>
      <c r="D46" s="45">
        <f>IF(C46="","",inddata!G43)</f>
      </c>
      <c r="E46" s="46"/>
      <c r="F46" s="46"/>
      <c r="G46" s="46"/>
      <c r="H46" s="46"/>
      <c r="I46" s="46"/>
      <c r="J46" s="46"/>
      <c r="K46" s="47"/>
      <c r="L46" s="43">
        <f>IF(C46="","",inddata!I43)</f>
      </c>
      <c r="M46" s="44">
        <f t="shared" si="0"/>
      </c>
      <c r="N46" s="56"/>
    </row>
    <row r="47" spans="2:14" s="55" customFormat="1" ht="10.5">
      <c r="B47" s="51"/>
      <c r="C47" s="42">
        <f>IF(inddata!H45&gt;0,inddata!H45,"")</f>
      </c>
      <c r="D47" s="45">
        <f>IF(C47="","",inddata!G45)</f>
      </c>
      <c r="E47" s="46"/>
      <c r="F47" s="46"/>
      <c r="G47" s="46"/>
      <c r="H47" s="46"/>
      <c r="I47" s="46"/>
      <c r="J47" s="46"/>
      <c r="K47" s="47"/>
      <c r="L47" s="43">
        <f>IF(C47="","",inddata!I45)</f>
      </c>
      <c r="M47" s="44">
        <f t="shared" si="0"/>
      </c>
      <c r="N47" s="56"/>
    </row>
    <row r="48" spans="2:14" s="55" customFormat="1" ht="10.5">
      <c r="B48" s="51"/>
      <c r="C48" s="42">
        <f>IF(inddata!H46&gt;0,inddata!H46,"")</f>
      </c>
      <c r="D48" s="45">
        <f>IF(C48="","",inddata!G46)</f>
      </c>
      <c r="E48" s="46"/>
      <c r="F48" s="46"/>
      <c r="G48" s="46"/>
      <c r="H48" s="46"/>
      <c r="I48" s="46"/>
      <c r="J48" s="46"/>
      <c r="K48" s="47"/>
      <c r="L48" s="43">
        <f>IF(C48="","",inddata!I46)</f>
      </c>
      <c r="M48" s="44">
        <f t="shared" si="0"/>
      </c>
      <c r="N48" s="56"/>
    </row>
    <row r="49" spans="2:14" s="55" customFormat="1" ht="10.5">
      <c r="B49" s="51"/>
      <c r="C49" s="42">
        <f>IF(inddata!H47&gt;0,inddata!H47,"")</f>
      </c>
      <c r="D49" s="45">
        <f>IF(C49="","",inddata!G47)</f>
      </c>
      <c r="E49" s="46"/>
      <c r="F49" s="46"/>
      <c r="G49" s="46"/>
      <c r="H49" s="46"/>
      <c r="I49" s="46"/>
      <c r="J49" s="46"/>
      <c r="K49" s="47"/>
      <c r="L49" s="43">
        <f>IF(C49="","",inddata!I47)</f>
      </c>
      <c r="M49" s="44">
        <f t="shared" si="0"/>
      </c>
      <c r="N49" s="56"/>
    </row>
    <row r="50" spans="2:14" s="55" customFormat="1" ht="10.5">
      <c r="B50" s="51"/>
      <c r="C50" s="42">
        <f>IF(inddata!H48&gt;0,inddata!H48,"")</f>
      </c>
      <c r="D50" s="45">
        <f>IF(C50="","",inddata!G48)</f>
      </c>
      <c r="E50" s="46"/>
      <c r="F50" s="46"/>
      <c r="G50" s="46"/>
      <c r="H50" s="46"/>
      <c r="I50" s="46"/>
      <c r="J50" s="46"/>
      <c r="K50" s="47"/>
      <c r="L50" s="43">
        <f>IF(C50="","",inddata!I48)</f>
      </c>
      <c r="M50" s="44">
        <f aca="true" t="shared" si="1" ref="M50:M66">IF(L50&lt;&gt;"",ROUND(L50*C50,2),"")</f>
      </c>
      <c r="N50" s="56"/>
    </row>
    <row r="51" spans="2:14" s="55" customFormat="1" ht="10.5">
      <c r="B51" s="51"/>
      <c r="C51" s="42">
        <f>IF(inddata!H49&gt;0,inddata!H49,"")</f>
      </c>
      <c r="D51" s="45">
        <f>IF(C51="","",inddata!G49)</f>
      </c>
      <c r="E51" s="46"/>
      <c r="F51" s="46"/>
      <c r="G51" s="46"/>
      <c r="H51" s="46"/>
      <c r="I51" s="46"/>
      <c r="J51" s="46"/>
      <c r="K51" s="47"/>
      <c r="L51" s="43">
        <f>IF(C51="","",inddata!I49)</f>
      </c>
      <c r="M51" s="44">
        <f t="shared" si="1"/>
      </c>
      <c r="N51" s="56"/>
    </row>
    <row r="52" spans="2:14" s="55" customFormat="1" ht="10.5">
      <c r="B52" s="51"/>
      <c r="C52" s="42">
        <f>IF(inddata!H51&gt;0,inddata!H51,"")</f>
      </c>
      <c r="D52" s="45">
        <f>IF(C52="","",inddata!G51)</f>
      </c>
      <c r="E52" s="46"/>
      <c r="F52" s="46"/>
      <c r="G52" s="46"/>
      <c r="H52" s="46"/>
      <c r="I52" s="46"/>
      <c r="J52" s="46"/>
      <c r="K52" s="47"/>
      <c r="L52" s="43">
        <f>IF(C52="","",inddata!I51)</f>
      </c>
      <c r="M52" s="44">
        <f t="shared" si="1"/>
      </c>
      <c r="N52" s="56"/>
    </row>
    <row r="53" spans="2:14" s="55" customFormat="1" ht="10.5">
      <c r="B53" s="51"/>
      <c r="C53" s="42">
        <f>IF(inddata!H53&gt;0,inddata!H53,"")</f>
      </c>
      <c r="D53" s="45">
        <f>IF(C53="","",inddata!G53)</f>
      </c>
      <c r="E53" s="46"/>
      <c r="F53" s="46"/>
      <c r="G53" s="46"/>
      <c r="H53" s="46"/>
      <c r="I53" s="46"/>
      <c r="J53" s="46"/>
      <c r="K53" s="47"/>
      <c r="L53" s="43">
        <f>IF(C53="","",inddata!I53)</f>
      </c>
      <c r="M53" s="44">
        <f t="shared" si="1"/>
      </c>
      <c r="N53" s="56"/>
    </row>
    <row r="54" spans="2:14" s="55" customFormat="1" ht="10.5">
      <c r="B54" s="51"/>
      <c r="C54" s="42">
        <f>IF(inddata!H54&gt;0,inddata!H54,"")</f>
      </c>
      <c r="D54" s="45">
        <f>IF(C54="","",inddata!G54)</f>
      </c>
      <c r="E54" s="46"/>
      <c r="F54" s="46"/>
      <c r="G54" s="46"/>
      <c r="H54" s="46"/>
      <c r="I54" s="46"/>
      <c r="J54" s="46"/>
      <c r="K54" s="47"/>
      <c r="L54" s="43">
        <f>IF(C54="","",inddata!I54)</f>
      </c>
      <c r="M54" s="44">
        <f t="shared" si="1"/>
      </c>
      <c r="N54" s="56"/>
    </row>
    <row r="55" spans="2:14" s="55" customFormat="1" ht="10.5">
      <c r="B55" s="51"/>
      <c r="C55" s="42">
        <f>IF(inddata!H55&gt;0,inddata!H55,"")</f>
      </c>
      <c r="D55" s="45">
        <f>IF(C55="","",inddata!G55)</f>
      </c>
      <c r="E55" s="46"/>
      <c r="F55" s="46"/>
      <c r="G55" s="46"/>
      <c r="H55" s="46"/>
      <c r="I55" s="46"/>
      <c r="J55" s="46"/>
      <c r="K55" s="47"/>
      <c r="L55" s="43">
        <f>IF(C55="","",inddata!I55)</f>
      </c>
      <c r="M55" s="44">
        <f t="shared" si="1"/>
      </c>
      <c r="N55" s="56"/>
    </row>
    <row r="56" spans="2:14" s="55" customFormat="1" ht="10.5">
      <c r="B56" s="51"/>
      <c r="C56" s="42">
        <f>IF(inddata!H56&gt;0,inddata!H56,"")</f>
      </c>
      <c r="D56" s="45">
        <f>IF(C56="","",inddata!G56)</f>
      </c>
      <c r="E56" s="46"/>
      <c r="F56" s="46"/>
      <c r="G56" s="46"/>
      <c r="H56" s="46"/>
      <c r="I56" s="46"/>
      <c r="J56" s="46"/>
      <c r="K56" s="47"/>
      <c r="L56" s="43">
        <f>IF(C56="","",inddata!I56)</f>
      </c>
      <c r="M56" s="44">
        <f t="shared" si="1"/>
      </c>
      <c r="N56" s="56"/>
    </row>
    <row r="57" spans="2:14" s="55" customFormat="1" ht="10.5">
      <c r="B57" s="51"/>
      <c r="C57" s="42">
        <f>IF(inddata!H57&gt;0,inddata!H57,"")</f>
      </c>
      <c r="D57" s="45">
        <f>IF(C57="","",inddata!G57)</f>
      </c>
      <c r="E57" s="46"/>
      <c r="F57" s="46"/>
      <c r="G57" s="46"/>
      <c r="H57" s="46"/>
      <c r="I57" s="46"/>
      <c r="J57" s="46"/>
      <c r="K57" s="47"/>
      <c r="L57" s="43">
        <f>IF(C57="","",inddata!I57)</f>
      </c>
      <c r="M57" s="44">
        <f t="shared" si="1"/>
      </c>
      <c r="N57" s="56"/>
    </row>
    <row r="58" spans="2:14" s="55" customFormat="1" ht="10.5">
      <c r="B58" s="51"/>
      <c r="C58" s="42">
        <f>IF(inddata!H58&gt;0,inddata!H58,"")</f>
      </c>
      <c r="D58" s="45">
        <f>IF(C58="","",inddata!G58)</f>
      </c>
      <c r="E58" s="46"/>
      <c r="F58" s="46"/>
      <c r="G58" s="46"/>
      <c r="H58" s="46"/>
      <c r="I58" s="46"/>
      <c r="J58" s="46"/>
      <c r="K58" s="47"/>
      <c r="L58" s="43">
        <f>IF(C58="","",inddata!I58)</f>
      </c>
      <c r="M58" s="44">
        <f t="shared" si="1"/>
      </c>
      <c r="N58" s="56"/>
    </row>
    <row r="59" spans="2:14" s="55" customFormat="1" ht="10.5">
      <c r="B59" s="51"/>
      <c r="C59" s="42">
        <f>IF(inddata!H59&gt;0,inddata!H59,"")</f>
      </c>
      <c r="D59" s="45">
        <f>IF(C59="","",inddata!G59)</f>
      </c>
      <c r="E59" s="46"/>
      <c r="F59" s="46"/>
      <c r="G59" s="46"/>
      <c r="H59" s="46"/>
      <c r="I59" s="46"/>
      <c r="J59" s="46"/>
      <c r="K59" s="47"/>
      <c r="L59" s="43">
        <f>IF(C59="","",inddata!I59)</f>
      </c>
      <c r="M59" s="44">
        <f t="shared" si="1"/>
      </c>
      <c r="N59" s="56"/>
    </row>
    <row r="60" spans="2:14" s="55" customFormat="1" ht="10.5">
      <c r="B60" s="51"/>
      <c r="C60" s="42">
        <f>IF(inddata!H60&gt;0,inddata!H60,"")</f>
      </c>
      <c r="D60" s="45">
        <f>IF(C60="","",inddata!G60)</f>
      </c>
      <c r="E60" s="46"/>
      <c r="F60" s="46"/>
      <c r="G60" s="46"/>
      <c r="H60" s="46"/>
      <c r="I60" s="46"/>
      <c r="J60" s="46"/>
      <c r="K60" s="47"/>
      <c r="L60" s="43">
        <f>IF(C60="","",inddata!I60)</f>
      </c>
      <c r="M60" s="44">
        <f t="shared" si="1"/>
      </c>
      <c r="N60" s="56"/>
    </row>
    <row r="61" spans="2:14" s="55" customFormat="1" ht="10.5">
      <c r="B61" s="51"/>
      <c r="C61" s="42">
        <f>IF(inddata!H61&gt;0,inddata!H61,"")</f>
      </c>
      <c r="D61" s="45">
        <f>IF(C61="","",inddata!G61)</f>
      </c>
      <c r="E61" s="46"/>
      <c r="F61" s="46"/>
      <c r="G61" s="46"/>
      <c r="H61" s="46"/>
      <c r="I61" s="46"/>
      <c r="J61" s="46"/>
      <c r="K61" s="47"/>
      <c r="L61" s="43">
        <f>IF(C61="","",inddata!I61)</f>
      </c>
      <c r="M61" s="44">
        <f t="shared" si="1"/>
      </c>
      <c r="N61" s="56"/>
    </row>
    <row r="62" spans="2:14" s="55" customFormat="1" ht="10.5">
      <c r="B62" s="51"/>
      <c r="C62" s="42">
        <f>IF(inddata!H62&gt;0,inddata!H62,"")</f>
      </c>
      <c r="D62" s="45">
        <f>IF(C62="","",inddata!G62)</f>
      </c>
      <c r="E62" s="46"/>
      <c r="F62" s="46"/>
      <c r="G62" s="46"/>
      <c r="H62" s="46"/>
      <c r="I62" s="46"/>
      <c r="J62" s="46"/>
      <c r="K62" s="47"/>
      <c r="L62" s="43">
        <f>IF(C62="","",inddata!I62)</f>
      </c>
      <c r="M62" s="44">
        <f t="shared" si="1"/>
      </c>
      <c r="N62" s="56"/>
    </row>
    <row r="63" spans="2:14" s="55" customFormat="1" ht="10.5">
      <c r="B63" s="51"/>
      <c r="C63" s="42">
        <f>IF(inddata!H63&gt;0,inddata!H63,"")</f>
      </c>
      <c r="D63" s="45">
        <f>IF(C63="","",inddata!G63)</f>
      </c>
      <c r="E63" s="46"/>
      <c r="F63" s="46"/>
      <c r="G63" s="46"/>
      <c r="H63" s="46"/>
      <c r="I63" s="46"/>
      <c r="J63" s="46"/>
      <c r="K63" s="47"/>
      <c r="L63" s="43">
        <f>IF(C63="","",inddata!I63)</f>
      </c>
      <c r="M63" s="44">
        <f t="shared" si="1"/>
      </c>
      <c r="N63" s="56"/>
    </row>
    <row r="64" spans="2:14" s="55" customFormat="1" ht="10.5">
      <c r="B64" s="51"/>
      <c r="C64" s="42">
        <f>IF(inddata!H64&gt;0,inddata!H64,"")</f>
      </c>
      <c r="D64" s="45">
        <f>IF(C64="","",inddata!G64)</f>
      </c>
      <c r="E64" s="46"/>
      <c r="F64" s="46"/>
      <c r="G64" s="46"/>
      <c r="H64" s="46"/>
      <c r="I64" s="46"/>
      <c r="J64" s="46"/>
      <c r="K64" s="47"/>
      <c r="L64" s="43">
        <f>IF(C64="","",inddata!I64)</f>
      </c>
      <c r="M64" s="44">
        <f t="shared" si="1"/>
      </c>
      <c r="N64" s="56"/>
    </row>
    <row r="65" spans="2:14" s="55" customFormat="1" ht="10.5">
      <c r="B65" s="51"/>
      <c r="C65" s="42">
        <f>IF(inddata!H65&gt;0,inddata!H65,"")</f>
      </c>
      <c r="D65" s="45">
        <f>IF(C65="","",inddata!G65)</f>
      </c>
      <c r="E65" s="46"/>
      <c r="F65" s="46"/>
      <c r="G65" s="46"/>
      <c r="H65" s="46"/>
      <c r="I65" s="46"/>
      <c r="J65" s="46"/>
      <c r="K65" s="47"/>
      <c r="L65" s="43">
        <f>IF(C65="","",inddata!I65)</f>
      </c>
      <c r="M65" s="44">
        <f t="shared" si="1"/>
      </c>
      <c r="N65" s="56"/>
    </row>
    <row r="66" spans="2:14" s="55" customFormat="1" ht="10.5">
      <c r="B66" s="51"/>
      <c r="C66" s="42">
        <f>IF(inddata!H66&gt;0,inddata!H66,"")</f>
      </c>
      <c r="D66" s="45">
        <f>IF(C66="","",inddata!G66)</f>
      </c>
      <c r="E66" s="46"/>
      <c r="F66" s="46"/>
      <c r="G66" s="46"/>
      <c r="H66" s="46"/>
      <c r="I66" s="46"/>
      <c r="J66" s="46"/>
      <c r="K66" s="47"/>
      <c r="L66" s="43">
        <f>IF(C66="","",inddata!I66)</f>
      </c>
      <c r="M66" s="44">
        <f t="shared" si="1"/>
      </c>
      <c r="N66" s="56"/>
    </row>
    <row r="67" spans="2:14" s="55" customFormat="1" ht="10.5">
      <c r="B67" s="51"/>
      <c r="C67" s="71"/>
      <c r="D67" s="72" t="s">
        <v>305</v>
      </c>
      <c r="E67" s="72"/>
      <c r="F67" s="72"/>
      <c r="G67" s="72"/>
      <c r="H67" s="72"/>
      <c r="I67" s="72"/>
      <c r="J67" s="72"/>
      <c r="K67" s="72"/>
      <c r="L67" s="73"/>
      <c r="M67" s="74">
        <f>SUM(M17:M66)</f>
        <v>0</v>
      </c>
      <c r="N67" s="56"/>
    </row>
    <row r="68" spans="2:14" s="55" customFormat="1" ht="10.5">
      <c r="B68" s="51"/>
      <c r="C68" s="68"/>
      <c r="D68" s="46"/>
      <c r="E68" s="46"/>
      <c r="F68" s="46"/>
      <c r="G68" s="46"/>
      <c r="H68" s="46"/>
      <c r="I68" s="46"/>
      <c r="J68" s="46"/>
      <c r="K68" s="46"/>
      <c r="L68" s="69"/>
      <c r="M68" s="70"/>
      <c r="N68" s="56"/>
    </row>
    <row r="69" spans="2:14" s="55" customFormat="1" ht="10.5">
      <c r="B69" s="51"/>
      <c r="C69" s="277" t="s">
        <v>306</v>
      </c>
      <c r="D69" s="277"/>
      <c r="E69" s="277"/>
      <c r="F69" s="277"/>
      <c r="G69" s="277"/>
      <c r="H69" s="277"/>
      <c r="I69" s="277"/>
      <c r="J69" s="277"/>
      <c r="K69" s="277"/>
      <c r="L69" s="277"/>
      <c r="M69" s="277"/>
      <c r="N69" s="56"/>
    </row>
    <row r="70" spans="2:14" s="55" customFormat="1" ht="10.5">
      <c r="B70" s="51"/>
      <c r="C70" s="277" t="s">
        <v>307</v>
      </c>
      <c r="D70" s="277"/>
      <c r="E70" s="277"/>
      <c r="F70" s="277"/>
      <c r="G70" s="277"/>
      <c r="H70" s="277"/>
      <c r="I70" s="277"/>
      <c r="J70" s="277"/>
      <c r="K70" s="277"/>
      <c r="L70" s="277"/>
      <c r="M70" s="277"/>
      <c r="N70" s="56"/>
    </row>
    <row r="71" spans="2:14" s="55" customFormat="1" ht="10.5">
      <c r="B71" s="51"/>
      <c r="C71" s="68"/>
      <c r="D71" s="46"/>
      <c r="E71" s="46"/>
      <c r="F71" s="46"/>
      <c r="G71" s="46"/>
      <c r="H71" s="46"/>
      <c r="I71" s="46"/>
      <c r="J71" s="46"/>
      <c r="K71" s="46"/>
      <c r="L71" s="69"/>
      <c r="M71" s="70"/>
      <c r="N71" s="56"/>
    </row>
    <row r="72" spans="2:14" s="55" customFormat="1" ht="10.5">
      <c r="B72" s="51"/>
      <c r="C72" s="71"/>
      <c r="D72" s="72" t="s">
        <v>308</v>
      </c>
      <c r="E72" s="72"/>
      <c r="F72" s="72"/>
      <c r="G72" s="72"/>
      <c r="H72" s="72"/>
      <c r="I72" s="72"/>
      <c r="J72" s="72"/>
      <c r="K72" s="72"/>
      <c r="L72" s="73"/>
      <c r="M72" s="74">
        <f>M67</f>
        <v>0</v>
      </c>
      <c r="N72" s="56"/>
    </row>
    <row r="73" spans="2:14" s="55" customFormat="1" ht="10.5">
      <c r="B73" s="51"/>
      <c r="C73" s="42">
        <f>IF(inddata!H67&gt;0,inddata!H67,"")</f>
      </c>
      <c r="D73" s="45">
        <f>IF(C73="","",inddata!G67)</f>
      </c>
      <c r="E73" s="46"/>
      <c r="F73" s="46"/>
      <c r="G73" s="46"/>
      <c r="H73" s="46"/>
      <c r="I73" s="46"/>
      <c r="J73" s="46"/>
      <c r="K73" s="47"/>
      <c r="L73" s="43">
        <f>IF(C73="","",inddata!I67)</f>
      </c>
      <c r="M73" s="44">
        <f>IF(L73&lt;&gt;"",ROUND(L73*C73,2),"")</f>
      </c>
      <c r="N73" s="56"/>
    </row>
    <row r="74" spans="2:14" s="55" customFormat="1" ht="10.5">
      <c r="B74" s="51"/>
      <c r="C74" s="42">
        <f>IF(inddata!H68&gt;0,inddata!H68,"")</f>
      </c>
      <c r="D74" s="45">
        <f>IF(C74="","",inddata!G68)</f>
      </c>
      <c r="E74" s="46"/>
      <c r="F74" s="46"/>
      <c r="G74" s="46"/>
      <c r="H74" s="46"/>
      <c r="I74" s="46"/>
      <c r="J74" s="46"/>
      <c r="K74" s="47"/>
      <c r="L74" s="43">
        <f>IF(C74="","",inddata!I68)</f>
      </c>
      <c r="M74" s="44">
        <f aca="true" t="shared" si="2" ref="M74:M124">IF(L74&lt;&gt;"",ROUND(L74*C74,2),"")</f>
      </c>
      <c r="N74" s="56"/>
    </row>
    <row r="75" spans="2:14" s="55" customFormat="1" ht="10.5">
      <c r="B75" s="51"/>
      <c r="C75" s="42">
        <f>IF(inddata!H69&gt;0,inddata!H69,"")</f>
      </c>
      <c r="D75" s="45">
        <f>IF(C75="","",inddata!G69)</f>
      </c>
      <c r="E75" s="46"/>
      <c r="F75" s="46"/>
      <c r="G75" s="46"/>
      <c r="H75" s="46"/>
      <c r="I75" s="46"/>
      <c r="J75" s="46"/>
      <c r="K75" s="47"/>
      <c r="L75" s="43">
        <f>IF(C75="","",inddata!I69)</f>
      </c>
      <c r="M75" s="44">
        <f t="shared" si="2"/>
      </c>
      <c r="N75" s="56"/>
    </row>
    <row r="76" spans="2:14" s="55" customFormat="1" ht="10.5">
      <c r="B76" s="51"/>
      <c r="C76" s="42">
        <f>IF(inddata!H70&gt;0,inddata!H70,"")</f>
      </c>
      <c r="D76" s="45">
        <f>IF(C76="","",inddata!G70)</f>
      </c>
      <c r="E76" s="46"/>
      <c r="F76" s="46"/>
      <c r="G76" s="46"/>
      <c r="H76" s="46"/>
      <c r="I76" s="46"/>
      <c r="J76" s="46"/>
      <c r="K76" s="47"/>
      <c r="L76" s="43">
        <f>IF(C76="","",inddata!I70)</f>
      </c>
      <c r="M76" s="44">
        <f t="shared" si="2"/>
      </c>
      <c r="N76" s="56"/>
    </row>
    <row r="77" spans="2:14" s="55" customFormat="1" ht="10.5">
      <c r="B77" s="51"/>
      <c r="C77" s="42">
        <f>IF(inddata!H71&gt;0,inddata!H71,"")</f>
      </c>
      <c r="D77" s="45">
        <f>IF(C77="","",inddata!G71)</f>
      </c>
      <c r="E77" s="46"/>
      <c r="F77" s="46"/>
      <c r="G77" s="46"/>
      <c r="H77" s="46"/>
      <c r="I77" s="46"/>
      <c r="J77" s="46"/>
      <c r="K77" s="47"/>
      <c r="L77" s="43">
        <f>IF(C77="","",inddata!I71)</f>
      </c>
      <c r="M77" s="44">
        <f t="shared" si="2"/>
      </c>
      <c r="N77" s="56"/>
    </row>
    <row r="78" spans="2:14" s="55" customFormat="1" ht="10.5">
      <c r="B78" s="51"/>
      <c r="C78" s="42">
        <f>IF(inddata!H72&gt;0,inddata!H72,"")</f>
      </c>
      <c r="D78" s="45">
        <f>IF(C78="","",inddata!G72)</f>
      </c>
      <c r="E78" s="46"/>
      <c r="F78" s="46"/>
      <c r="G78" s="46"/>
      <c r="H78" s="46"/>
      <c r="I78" s="46"/>
      <c r="J78" s="46"/>
      <c r="K78" s="47"/>
      <c r="L78" s="43">
        <f>IF(C78="","",inddata!I72)</f>
      </c>
      <c r="M78" s="44">
        <f t="shared" si="2"/>
      </c>
      <c r="N78" s="56"/>
    </row>
    <row r="79" spans="2:14" s="55" customFormat="1" ht="10.5">
      <c r="B79" s="51"/>
      <c r="C79" s="42">
        <f>IF(inddata!H73&gt;0,inddata!H73,"")</f>
      </c>
      <c r="D79" s="45">
        <f>IF(C79="","",inddata!G73)</f>
      </c>
      <c r="E79" s="46"/>
      <c r="F79" s="46"/>
      <c r="G79" s="46"/>
      <c r="H79" s="46"/>
      <c r="I79" s="46"/>
      <c r="J79" s="46"/>
      <c r="K79" s="47"/>
      <c r="L79" s="43">
        <f>IF(C79="","",inddata!I73)</f>
      </c>
      <c r="M79" s="44">
        <f t="shared" si="2"/>
      </c>
      <c r="N79" s="56"/>
    </row>
    <row r="80" spans="2:14" s="55" customFormat="1" ht="10.5">
      <c r="B80" s="51"/>
      <c r="C80" s="42">
        <f>IF(inddata!H74&gt;0,inddata!H74,"")</f>
      </c>
      <c r="D80" s="45">
        <f>IF(C80="","",inddata!G74)</f>
      </c>
      <c r="E80" s="46"/>
      <c r="F80" s="46"/>
      <c r="G80" s="46"/>
      <c r="H80" s="46"/>
      <c r="I80" s="46"/>
      <c r="J80" s="46"/>
      <c r="K80" s="47"/>
      <c r="L80" s="43">
        <f>IF(C80="","",inddata!I74)</f>
      </c>
      <c r="M80" s="44">
        <f t="shared" si="2"/>
      </c>
      <c r="N80" s="56"/>
    </row>
    <row r="81" spans="2:14" s="55" customFormat="1" ht="10.5">
      <c r="B81" s="51"/>
      <c r="C81" s="42">
        <f>IF(inddata!H75&gt;0,inddata!H75,"")</f>
      </c>
      <c r="D81" s="45">
        <f>IF(C81="","",inddata!G75)</f>
      </c>
      <c r="E81" s="46"/>
      <c r="F81" s="46"/>
      <c r="G81" s="46"/>
      <c r="H81" s="46"/>
      <c r="I81" s="46"/>
      <c r="J81" s="46"/>
      <c r="K81" s="47"/>
      <c r="L81" s="43">
        <f>IF(C81="","",inddata!I75)</f>
      </c>
      <c r="M81" s="44">
        <f t="shared" si="2"/>
      </c>
      <c r="N81" s="56"/>
    </row>
    <row r="82" spans="2:14" s="55" customFormat="1" ht="10.5">
      <c r="B82" s="51"/>
      <c r="C82" s="42">
        <f>IF(inddata!H76&gt;0,inddata!H76,"")</f>
      </c>
      <c r="D82" s="45">
        <f>IF(C82="","",inddata!G76)</f>
      </c>
      <c r="E82" s="46"/>
      <c r="F82" s="46"/>
      <c r="G82" s="46"/>
      <c r="H82" s="46"/>
      <c r="I82" s="46"/>
      <c r="J82" s="46"/>
      <c r="K82" s="47"/>
      <c r="L82" s="43">
        <f>IF(C82="","",inddata!I76)</f>
      </c>
      <c r="M82" s="44">
        <f t="shared" si="2"/>
      </c>
      <c r="N82" s="56"/>
    </row>
    <row r="83" spans="2:14" s="55" customFormat="1" ht="10.5">
      <c r="B83" s="51"/>
      <c r="C83" s="42">
        <f>IF(inddata!H77&gt;0,inddata!H77,"")</f>
      </c>
      <c r="D83" s="45">
        <f>IF(C83="","",inddata!G77)</f>
      </c>
      <c r="E83" s="46"/>
      <c r="F83" s="46"/>
      <c r="G83" s="46"/>
      <c r="H83" s="46"/>
      <c r="I83" s="46"/>
      <c r="J83" s="46"/>
      <c r="K83" s="47"/>
      <c r="L83" s="43">
        <f>IF(C83="","",inddata!I77)</f>
      </c>
      <c r="M83" s="44">
        <f t="shared" si="2"/>
      </c>
      <c r="N83" s="56"/>
    </row>
    <row r="84" spans="2:14" s="55" customFormat="1" ht="10.5">
      <c r="B84" s="51"/>
      <c r="C84" s="42">
        <f>IF(inddata!H78&gt;0,inddata!H78,"")</f>
      </c>
      <c r="D84" s="45">
        <f>IF(C84="","",inddata!G78)</f>
      </c>
      <c r="E84" s="46"/>
      <c r="F84" s="46"/>
      <c r="G84" s="46"/>
      <c r="H84" s="46"/>
      <c r="I84" s="46"/>
      <c r="J84" s="46"/>
      <c r="K84" s="47"/>
      <c r="L84" s="43">
        <f>IF(C84="","",inddata!I78)</f>
      </c>
      <c r="M84" s="44">
        <f t="shared" si="2"/>
      </c>
      <c r="N84" s="56"/>
    </row>
    <row r="85" spans="2:14" s="55" customFormat="1" ht="10.5">
      <c r="B85" s="51"/>
      <c r="C85" s="42">
        <f>IF(inddata!H79&gt;0,inddata!H79,"")</f>
      </c>
      <c r="D85" s="45">
        <f>IF(C85="","",inddata!G79)</f>
      </c>
      <c r="E85" s="46"/>
      <c r="F85" s="46"/>
      <c r="G85" s="46"/>
      <c r="H85" s="46"/>
      <c r="I85" s="46"/>
      <c r="J85" s="46"/>
      <c r="K85" s="47"/>
      <c r="L85" s="43">
        <f>IF(C85="","",inddata!I79)</f>
      </c>
      <c r="M85" s="44">
        <f t="shared" si="2"/>
      </c>
      <c r="N85" s="56"/>
    </row>
    <row r="86" spans="2:14" s="55" customFormat="1" ht="10.5">
      <c r="B86" s="51"/>
      <c r="C86" s="42">
        <f>IF(inddata!H80&gt;0,inddata!H80,"")</f>
      </c>
      <c r="D86" s="45">
        <f>IF(C86="","",inddata!G80)</f>
      </c>
      <c r="E86" s="46"/>
      <c r="F86" s="46"/>
      <c r="G86" s="46"/>
      <c r="H86" s="46"/>
      <c r="I86" s="46"/>
      <c r="J86" s="46"/>
      <c r="K86" s="47"/>
      <c r="L86" s="43">
        <f>IF(C86="","",inddata!I80)</f>
      </c>
      <c r="M86" s="44">
        <f t="shared" si="2"/>
      </c>
      <c r="N86" s="56"/>
    </row>
    <row r="87" spans="2:14" s="55" customFormat="1" ht="10.5">
      <c r="B87" s="51"/>
      <c r="C87" s="42">
        <f>IF(inddata!H81&gt;0,inddata!H81,"")</f>
      </c>
      <c r="D87" s="45">
        <f>IF(C87="","",inddata!G81)</f>
      </c>
      <c r="E87" s="46"/>
      <c r="F87" s="46"/>
      <c r="G87" s="46"/>
      <c r="H87" s="46"/>
      <c r="I87" s="46"/>
      <c r="J87" s="46"/>
      <c r="K87" s="47"/>
      <c r="L87" s="43">
        <f>IF(C87="","",inddata!I81)</f>
      </c>
      <c r="M87" s="44">
        <f t="shared" si="2"/>
      </c>
      <c r="N87" s="56"/>
    </row>
    <row r="88" spans="2:14" s="55" customFormat="1" ht="10.5">
      <c r="B88" s="51"/>
      <c r="C88" s="42">
        <f>IF(inddata!H82&gt;0,inddata!H82,"")</f>
      </c>
      <c r="D88" s="45">
        <f>IF(C88="","",inddata!G82)</f>
      </c>
      <c r="E88" s="46"/>
      <c r="F88" s="46"/>
      <c r="G88" s="46"/>
      <c r="H88" s="46"/>
      <c r="I88" s="46"/>
      <c r="J88" s="46"/>
      <c r="K88" s="47"/>
      <c r="L88" s="43">
        <f>IF(C88="","",inddata!I82)</f>
      </c>
      <c r="M88" s="44">
        <f t="shared" si="2"/>
      </c>
      <c r="N88" s="56"/>
    </row>
    <row r="89" spans="2:14" s="55" customFormat="1" ht="10.5">
      <c r="B89" s="51"/>
      <c r="C89" s="42">
        <f>IF(inddata!H83&gt;0,inddata!H83,"")</f>
      </c>
      <c r="D89" s="45">
        <f>IF(C89="","",inddata!G83)</f>
      </c>
      <c r="E89" s="46"/>
      <c r="F89" s="46"/>
      <c r="G89" s="46"/>
      <c r="H89" s="46"/>
      <c r="I89" s="46"/>
      <c r="J89" s="46"/>
      <c r="K89" s="47"/>
      <c r="L89" s="43">
        <f>IF(C89="","",inddata!I83)</f>
      </c>
      <c r="M89" s="44">
        <f t="shared" si="2"/>
      </c>
      <c r="N89" s="56"/>
    </row>
    <row r="90" spans="2:14" s="55" customFormat="1" ht="10.5">
      <c r="B90" s="51"/>
      <c r="C90" s="42">
        <f>IF(inddata!H84&gt;0,inddata!H84,"")</f>
      </c>
      <c r="D90" s="45">
        <f>IF(C90="","",inddata!G84)</f>
      </c>
      <c r="E90" s="46"/>
      <c r="F90" s="46"/>
      <c r="G90" s="46"/>
      <c r="H90" s="46"/>
      <c r="I90" s="46"/>
      <c r="J90" s="46"/>
      <c r="K90" s="47"/>
      <c r="L90" s="43">
        <f>IF(C90="","",inddata!I84)</f>
      </c>
      <c r="M90" s="44">
        <f t="shared" si="2"/>
      </c>
      <c r="N90" s="56"/>
    </row>
    <row r="91" spans="2:14" s="55" customFormat="1" ht="10.5">
      <c r="B91" s="51"/>
      <c r="C91" s="42">
        <f>IF(inddata!H85&gt;0,inddata!H85,"")</f>
      </c>
      <c r="D91" s="45">
        <f>IF(C91="","",inddata!G85)</f>
      </c>
      <c r="E91" s="46"/>
      <c r="F91" s="46"/>
      <c r="G91" s="46"/>
      <c r="H91" s="46"/>
      <c r="I91" s="46"/>
      <c r="J91" s="46"/>
      <c r="K91" s="47"/>
      <c r="L91" s="43">
        <f>IF(C91="","",inddata!I85)</f>
      </c>
      <c r="M91" s="44">
        <f t="shared" si="2"/>
      </c>
      <c r="N91" s="56"/>
    </row>
    <row r="92" spans="2:14" s="55" customFormat="1" ht="10.5">
      <c r="B92" s="51"/>
      <c r="C92" s="42">
        <f>IF(inddata!H86&gt;0,inddata!H86,"")</f>
      </c>
      <c r="D92" s="45">
        <f>IF(C92="","",inddata!G86)</f>
      </c>
      <c r="E92" s="46"/>
      <c r="F92" s="46"/>
      <c r="G92" s="46"/>
      <c r="H92" s="46"/>
      <c r="I92" s="46"/>
      <c r="J92" s="46"/>
      <c r="K92" s="47"/>
      <c r="L92" s="43">
        <f>IF(C92="","",inddata!I86)</f>
      </c>
      <c r="M92" s="44">
        <f t="shared" si="2"/>
      </c>
      <c r="N92" s="56"/>
    </row>
    <row r="93" spans="2:14" s="55" customFormat="1" ht="10.5">
      <c r="B93" s="51"/>
      <c r="C93" s="42">
        <f>IF(inddata!H87&gt;0,inddata!H87,"")</f>
      </c>
      <c r="D93" s="45">
        <f>IF(C93="","",inddata!G87)</f>
      </c>
      <c r="E93" s="46"/>
      <c r="F93" s="46"/>
      <c r="G93" s="46"/>
      <c r="H93" s="46"/>
      <c r="I93" s="46"/>
      <c r="J93" s="46"/>
      <c r="K93" s="47"/>
      <c r="L93" s="43">
        <f>IF(C93="","",inddata!I87)</f>
      </c>
      <c r="M93" s="44">
        <f t="shared" si="2"/>
      </c>
      <c r="N93" s="56"/>
    </row>
    <row r="94" spans="2:14" s="55" customFormat="1" ht="10.5">
      <c r="B94" s="51"/>
      <c r="C94" s="42">
        <f>IF(inddata!H88&gt;0,inddata!H88,"")</f>
      </c>
      <c r="D94" s="45">
        <f>IF(C94="","",inddata!G88)</f>
      </c>
      <c r="E94" s="46"/>
      <c r="F94" s="46"/>
      <c r="G94" s="46"/>
      <c r="H94" s="46"/>
      <c r="I94" s="46"/>
      <c r="J94" s="46"/>
      <c r="K94" s="47"/>
      <c r="L94" s="43">
        <f>IF(C94="","",inddata!I88)</f>
      </c>
      <c r="M94" s="44">
        <f t="shared" si="2"/>
      </c>
      <c r="N94" s="56"/>
    </row>
    <row r="95" spans="2:14" s="55" customFormat="1" ht="10.5">
      <c r="B95" s="51"/>
      <c r="C95" s="42">
        <f>IF(inddata!H89&gt;0,inddata!H89,"")</f>
      </c>
      <c r="D95" s="45">
        <f>IF(C95="","",inddata!G89)</f>
      </c>
      <c r="E95" s="46"/>
      <c r="F95" s="46"/>
      <c r="G95" s="46"/>
      <c r="H95" s="46"/>
      <c r="I95" s="46"/>
      <c r="J95" s="46"/>
      <c r="K95" s="47"/>
      <c r="L95" s="43">
        <f>IF(C95="","",inddata!I89)</f>
      </c>
      <c r="M95" s="44">
        <f t="shared" si="2"/>
      </c>
      <c r="N95" s="56"/>
    </row>
    <row r="96" spans="2:14" s="55" customFormat="1" ht="10.5">
      <c r="B96" s="51"/>
      <c r="C96" s="42">
        <f>IF(inddata!H90&gt;0,inddata!H90,"")</f>
      </c>
      <c r="D96" s="45">
        <f>IF(C96="","",inddata!G90)</f>
      </c>
      <c r="E96" s="46"/>
      <c r="F96" s="46"/>
      <c r="G96" s="46"/>
      <c r="H96" s="46"/>
      <c r="I96" s="46"/>
      <c r="J96" s="46"/>
      <c r="K96" s="47"/>
      <c r="L96" s="43">
        <f>IF(C96="","",inddata!I90)</f>
      </c>
      <c r="M96" s="44">
        <f t="shared" si="2"/>
      </c>
      <c r="N96" s="56"/>
    </row>
    <row r="97" spans="2:14" s="55" customFormat="1" ht="10.5">
      <c r="B97" s="51"/>
      <c r="C97" s="42">
        <f>IF(inddata!H91&gt;0,inddata!H91,"")</f>
      </c>
      <c r="D97" s="45">
        <f>IF(C97="","",inddata!G91)</f>
      </c>
      <c r="E97" s="46"/>
      <c r="F97" s="46"/>
      <c r="G97" s="46"/>
      <c r="H97" s="46"/>
      <c r="I97" s="46"/>
      <c r="J97" s="46"/>
      <c r="K97" s="47"/>
      <c r="L97" s="43">
        <f>IF(C97="","",inddata!I91)</f>
      </c>
      <c r="M97" s="44">
        <f t="shared" si="2"/>
      </c>
      <c r="N97" s="56"/>
    </row>
    <row r="98" spans="2:14" s="55" customFormat="1" ht="10.5">
      <c r="B98" s="51"/>
      <c r="C98" s="42">
        <f>IF(inddata!H92&gt;0,inddata!H92,"")</f>
      </c>
      <c r="D98" s="45">
        <f>IF(C98="","",inddata!G92)</f>
      </c>
      <c r="E98" s="46"/>
      <c r="F98" s="46"/>
      <c r="G98" s="46"/>
      <c r="H98" s="46"/>
      <c r="I98" s="46"/>
      <c r="J98" s="46"/>
      <c r="K98" s="47"/>
      <c r="L98" s="43">
        <f>IF(C98="","",inddata!I92)</f>
      </c>
      <c r="M98" s="44">
        <f t="shared" si="2"/>
      </c>
      <c r="N98" s="56"/>
    </row>
    <row r="99" spans="2:14" s="55" customFormat="1" ht="10.5">
      <c r="B99" s="51"/>
      <c r="C99" s="42">
        <f>IF(inddata!H93&gt;0,inddata!H93,"")</f>
      </c>
      <c r="D99" s="45">
        <f>IF(C99="","",inddata!G93)</f>
      </c>
      <c r="E99" s="46"/>
      <c r="F99" s="46"/>
      <c r="G99" s="46"/>
      <c r="H99" s="46"/>
      <c r="I99" s="46"/>
      <c r="J99" s="46"/>
      <c r="K99" s="47"/>
      <c r="L99" s="43">
        <f>IF(C99="","",inddata!I93)</f>
      </c>
      <c r="M99" s="44">
        <f t="shared" si="2"/>
      </c>
      <c r="N99" s="56"/>
    </row>
    <row r="100" spans="2:14" s="55" customFormat="1" ht="10.5">
      <c r="B100" s="51"/>
      <c r="C100" s="42">
        <f>IF(inddata!H94&gt;0,inddata!H94,"")</f>
      </c>
      <c r="D100" s="45">
        <f>IF(C100="","",inddata!G94)</f>
      </c>
      <c r="E100" s="46"/>
      <c r="F100" s="46"/>
      <c r="G100" s="46"/>
      <c r="H100" s="46"/>
      <c r="I100" s="46"/>
      <c r="J100" s="46"/>
      <c r="K100" s="47"/>
      <c r="L100" s="43">
        <f>IF(C100="","",inddata!I94)</f>
      </c>
      <c r="M100" s="44">
        <f t="shared" si="2"/>
      </c>
      <c r="N100" s="56"/>
    </row>
    <row r="101" spans="2:14" s="55" customFormat="1" ht="10.5">
      <c r="B101" s="51"/>
      <c r="C101" s="42">
        <f>IF(inddata!H95&gt;0,inddata!H95,"")</f>
      </c>
      <c r="D101" s="45">
        <f>IF(C101="","",inddata!G95)</f>
      </c>
      <c r="E101" s="46"/>
      <c r="F101" s="46"/>
      <c r="G101" s="46"/>
      <c r="H101" s="46"/>
      <c r="I101" s="46"/>
      <c r="J101" s="46"/>
      <c r="K101" s="47"/>
      <c r="L101" s="43">
        <f>IF(C101="","",inddata!I95)</f>
      </c>
      <c r="M101" s="44">
        <f t="shared" si="2"/>
      </c>
      <c r="N101" s="56"/>
    </row>
    <row r="102" spans="2:14" s="55" customFormat="1" ht="10.5">
      <c r="B102" s="51"/>
      <c r="C102" s="42">
        <f>IF(inddata!H96&gt;0,inddata!H96,"")</f>
      </c>
      <c r="D102" s="45">
        <f>IF(C102="","",inddata!G96)</f>
      </c>
      <c r="E102" s="46"/>
      <c r="F102" s="46"/>
      <c r="G102" s="46"/>
      <c r="H102" s="46"/>
      <c r="I102" s="46"/>
      <c r="J102" s="46"/>
      <c r="K102" s="47"/>
      <c r="L102" s="43">
        <f>IF(C102="","",inddata!I96)</f>
      </c>
      <c r="M102" s="44">
        <f t="shared" si="2"/>
      </c>
      <c r="N102" s="56"/>
    </row>
    <row r="103" spans="2:14" s="55" customFormat="1" ht="10.5">
      <c r="B103" s="51"/>
      <c r="C103" s="42">
        <f>IF(inddata!H97&gt;0,inddata!H97,"")</f>
      </c>
      <c r="D103" s="45">
        <f>IF(C103="","",inddata!G97)</f>
      </c>
      <c r="E103" s="46"/>
      <c r="F103" s="46"/>
      <c r="G103" s="46"/>
      <c r="H103" s="46"/>
      <c r="I103" s="46"/>
      <c r="J103" s="46"/>
      <c r="K103" s="47"/>
      <c r="L103" s="43">
        <f>IF(C103="","",inddata!I97)</f>
      </c>
      <c r="M103" s="44">
        <f t="shared" si="2"/>
      </c>
      <c r="N103" s="56"/>
    </row>
    <row r="104" spans="2:14" s="55" customFormat="1" ht="10.5">
      <c r="B104" s="51"/>
      <c r="C104" s="42">
        <f>IF(inddata!H98&gt;0,inddata!H98,"")</f>
      </c>
      <c r="D104" s="45">
        <f>IF(C104="","",inddata!G98)</f>
      </c>
      <c r="E104" s="46"/>
      <c r="F104" s="46"/>
      <c r="G104" s="46"/>
      <c r="H104" s="46"/>
      <c r="I104" s="46"/>
      <c r="J104" s="46"/>
      <c r="K104" s="47"/>
      <c r="L104" s="43">
        <f>IF(C104="","",inddata!I98)</f>
      </c>
      <c r="M104" s="44">
        <f t="shared" si="2"/>
      </c>
      <c r="N104" s="56"/>
    </row>
    <row r="105" spans="2:14" s="55" customFormat="1" ht="10.5">
      <c r="B105" s="51"/>
      <c r="C105" s="42">
        <f>IF(inddata!H99&gt;0,inddata!H99,"")</f>
      </c>
      <c r="D105" s="45">
        <f>IF(C105="","",inddata!G99)</f>
      </c>
      <c r="E105" s="46"/>
      <c r="F105" s="46"/>
      <c r="G105" s="46"/>
      <c r="H105" s="46"/>
      <c r="I105" s="46"/>
      <c r="J105" s="46"/>
      <c r="K105" s="47"/>
      <c r="L105" s="43">
        <f>IF(C105="","",inddata!I99)</f>
      </c>
      <c r="M105" s="44">
        <f t="shared" si="2"/>
      </c>
      <c r="N105" s="56"/>
    </row>
    <row r="106" spans="2:14" s="55" customFormat="1" ht="10.5">
      <c r="B106" s="51"/>
      <c r="C106" s="42">
        <f>IF(inddata!H100&gt;0,inddata!H100,"")</f>
      </c>
      <c r="D106" s="45">
        <f>IF(C106="","",inddata!G100)</f>
      </c>
      <c r="E106" s="46"/>
      <c r="F106" s="46"/>
      <c r="G106" s="46"/>
      <c r="H106" s="46"/>
      <c r="I106" s="46"/>
      <c r="J106" s="46"/>
      <c r="K106" s="47"/>
      <c r="L106" s="43">
        <f>IF(C106="","",inddata!I100)</f>
      </c>
      <c r="M106" s="44">
        <f t="shared" si="2"/>
      </c>
      <c r="N106" s="56"/>
    </row>
    <row r="107" spans="2:14" s="55" customFormat="1" ht="10.5">
      <c r="B107" s="51"/>
      <c r="C107" s="42">
        <f>IF(inddata!H101&gt;0,inddata!H101,"")</f>
      </c>
      <c r="D107" s="45">
        <f>IF(C107="","",inddata!G101)</f>
      </c>
      <c r="E107" s="46"/>
      <c r="F107" s="46"/>
      <c r="G107" s="46"/>
      <c r="H107" s="46"/>
      <c r="I107" s="46"/>
      <c r="J107" s="46"/>
      <c r="K107" s="47"/>
      <c r="L107" s="43">
        <f>IF(C107="","",inddata!I101)</f>
      </c>
      <c r="M107" s="44">
        <f t="shared" si="2"/>
      </c>
      <c r="N107" s="56"/>
    </row>
    <row r="108" spans="2:14" s="55" customFormat="1" ht="10.5">
      <c r="B108" s="51"/>
      <c r="C108" s="42">
        <f>IF(inddata!H102&gt;0,inddata!H102,"")</f>
      </c>
      <c r="D108" s="45">
        <f>IF(C108="","",inddata!G102)</f>
      </c>
      <c r="E108" s="46"/>
      <c r="F108" s="46"/>
      <c r="G108" s="46"/>
      <c r="H108" s="46"/>
      <c r="I108" s="46"/>
      <c r="J108" s="46"/>
      <c r="K108" s="47"/>
      <c r="L108" s="43">
        <f>IF(C108="","",inddata!I102)</f>
      </c>
      <c r="M108" s="44">
        <f t="shared" si="2"/>
      </c>
      <c r="N108" s="56"/>
    </row>
    <row r="109" spans="2:14" s="55" customFormat="1" ht="10.5">
      <c r="B109" s="51"/>
      <c r="C109" s="42">
        <f>IF(inddata!H103&gt;0,inddata!H103,"")</f>
      </c>
      <c r="D109" s="45">
        <f>IF(C109="","",inddata!G103)</f>
      </c>
      <c r="E109" s="46"/>
      <c r="F109" s="46"/>
      <c r="G109" s="46"/>
      <c r="H109" s="46"/>
      <c r="I109" s="46"/>
      <c r="J109" s="46"/>
      <c r="K109" s="47"/>
      <c r="L109" s="43">
        <f>IF(C109="","",inddata!I103)</f>
      </c>
      <c r="M109" s="44">
        <f t="shared" si="2"/>
      </c>
      <c r="N109" s="56"/>
    </row>
    <row r="110" spans="2:14" s="55" customFormat="1" ht="10.5">
      <c r="B110" s="51"/>
      <c r="C110" s="42">
        <f>IF(inddata!H104&gt;0,inddata!H104,"")</f>
      </c>
      <c r="D110" s="45">
        <f>IF(C110="","",inddata!G104)</f>
      </c>
      <c r="E110" s="46"/>
      <c r="F110" s="46"/>
      <c r="G110" s="46"/>
      <c r="H110" s="46"/>
      <c r="I110" s="46"/>
      <c r="J110" s="46"/>
      <c r="K110" s="47"/>
      <c r="L110" s="43">
        <f>IF(C110="","",inddata!I104)</f>
      </c>
      <c r="M110" s="44">
        <f t="shared" si="2"/>
      </c>
      <c r="N110" s="56"/>
    </row>
    <row r="111" spans="2:14" s="55" customFormat="1" ht="10.5">
      <c r="B111" s="51"/>
      <c r="C111" s="42">
        <f>IF(inddata!H105&gt;0,inddata!H105,"")</f>
      </c>
      <c r="D111" s="45">
        <f>IF(C111="","",inddata!G105)</f>
      </c>
      <c r="E111" s="46"/>
      <c r="F111" s="46"/>
      <c r="G111" s="46"/>
      <c r="H111" s="46"/>
      <c r="I111" s="46"/>
      <c r="J111" s="46"/>
      <c r="K111" s="47"/>
      <c r="L111" s="43">
        <f>IF(C111="","",inddata!I105)</f>
      </c>
      <c r="M111" s="44">
        <f t="shared" si="2"/>
      </c>
      <c r="N111" s="56"/>
    </row>
    <row r="112" spans="2:14" s="55" customFormat="1" ht="10.5">
      <c r="B112" s="51"/>
      <c r="C112" s="42">
        <f>IF(inddata!H106&gt;0,inddata!H106,"")</f>
      </c>
      <c r="D112" s="45">
        <f>IF(C112="","",inddata!G106)</f>
      </c>
      <c r="E112" s="46"/>
      <c r="F112" s="46"/>
      <c r="G112" s="46"/>
      <c r="H112" s="46"/>
      <c r="I112" s="46"/>
      <c r="J112" s="46"/>
      <c r="K112" s="47"/>
      <c r="L112" s="43">
        <f>IF(C112="","",inddata!I106)</f>
      </c>
      <c r="M112" s="44">
        <f t="shared" si="2"/>
      </c>
      <c r="N112" s="56"/>
    </row>
    <row r="113" spans="2:14" s="55" customFormat="1" ht="10.5">
      <c r="B113" s="51"/>
      <c r="C113" s="42">
        <f>IF(inddata!H107&gt;0,inddata!H107,"")</f>
      </c>
      <c r="D113" s="45">
        <f>IF(C113="","",inddata!G107)</f>
      </c>
      <c r="E113" s="46"/>
      <c r="F113" s="46"/>
      <c r="G113" s="46"/>
      <c r="H113" s="46"/>
      <c r="I113" s="46"/>
      <c r="J113" s="46"/>
      <c r="K113" s="47"/>
      <c r="L113" s="43">
        <f>IF(C113="","",inddata!I107)</f>
      </c>
      <c r="M113" s="44">
        <f t="shared" si="2"/>
      </c>
      <c r="N113" s="56"/>
    </row>
    <row r="114" spans="2:14" s="55" customFormat="1" ht="10.5">
      <c r="B114" s="51"/>
      <c r="C114" s="42">
        <f>IF(inddata!H108&gt;0,inddata!H108,"")</f>
      </c>
      <c r="D114" s="45">
        <f>IF(C114="","",inddata!G108)</f>
      </c>
      <c r="E114" s="46"/>
      <c r="F114" s="46"/>
      <c r="G114" s="46"/>
      <c r="H114" s="46"/>
      <c r="I114" s="46"/>
      <c r="J114" s="46"/>
      <c r="K114" s="47"/>
      <c r="L114" s="43">
        <f>IF(C114="","",inddata!I108)</f>
      </c>
      <c r="M114" s="44">
        <f t="shared" si="2"/>
      </c>
      <c r="N114" s="56"/>
    </row>
    <row r="115" spans="2:14" s="55" customFormat="1" ht="10.5">
      <c r="B115" s="51"/>
      <c r="C115" s="42">
        <f>IF(inddata!H109&gt;0,inddata!H109,"")</f>
      </c>
      <c r="D115" s="45">
        <f>IF(C115="","",inddata!G109)</f>
      </c>
      <c r="E115" s="46"/>
      <c r="F115" s="46"/>
      <c r="G115" s="46"/>
      <c r="H115" s="46"/>
      <c r="I115" s="46"/>
      <c r="J115" s="46"/>
      <c r="K115" s="47"/>
      <c r="L115" s="43">
        <f>IF(C115="","",inddata!I109)</f>
      </c>
      <c r="M115" s="44">
        <f t="shared" si="2"/>
      </c>
      <c r="N115" s="56"/>
    </row>
    <row r="116" spans="2:14" s="55" customFormat="1" ht="10.5">
      <c r="B116" s="51"/>
      <c r="C116" s="42">
        <f>IF(inddata!H110&gt;0,inddata!H110,"")</f>
      </c>
      <c r="D116" s="45">
        <f>IF(C116="","",inddata!G110)</f>
      </c>
      <c r="E116" s="46"/>
      <c r="F116" s="46"/>
      <c r="G116" s="46"/>
      <c r="H116" s="46"/>
      <c r="I116" s="46"/>
      <c r="J116" s="46"/>
      <c r="K116" s="47"/>
      <c r="L116" s="43">
        <f>IF(C116="","",inddata!I110)</f>
      </c>
      <c r="M116" s="44">
        <f t="shared" si="2"/>
      </c>
      <c r="N116" s="56"/>
    </row>
    <row r="117" spans="2:14" s="55" customFormat="1" ht="10.5">
      <c r="B117" s="51"/>
      <c r="C117" s="42">
        <f>IF(inddata!H111&gt;0,inddata!H111,"")</f>
      </c>
      <c r="D117" s="45">
        <f>IF(C117="","",inddata!G111)</f>
      </c>
      <c r="E117" s="46"/>
      <c r="F117" s="46"/>
      <c r="G117" s="46"/>
      <c r="H117" s="46"/>
      <c r="I117" s="46"/>
      <c r="J117" s="46"/>
      <c r="K117" s="47"/>
      <c r="L117" s="43">
        <f>IF(C117="","",inddata!I111)</f>
      </c>
      <c r="M117" s="44">
        <f t="shared" si="2"/>
      </c>
      <c r="N117" s="56"/>
    </row>
    <row r="118" spans="2:14" s="55" customFormat="1" ht="10.5">
      <c r="B118" s="51"/>
      <c r="C118" s="42">
        <f>IF(inddata!H112&gt;0,inddata!H112,"")</f>
      </c>
      <c r="D118" s="45">
        <f>IF(C118="","",inddata!G112)</f>
      </c>
      <c r="E118" s="46"/>
      <c r="F118" s="46"/>
      <c r="G118" s="46"/>
      <c r="H118" s="46"/>
      <c r="I118" s="46"/>
      <c r="J118" s="46"/>
      <c r="K118" s="47"/>
      <c r="L118" s="43">
        <f>IF(C118="","",inddata!I112)</f>
      </c>
      <c r="M118" s="44">
        <f t="shared" si="2"/>
      </c>
      <c r="N118" s="56"/>
    </row>
    <row r="119" spans="2:14" s="55" customFormat="1" ht="10.5">
      <c r="B119" s="51"/>
      <c r="C119" s="42">
        <f>IF(inddata!H113&gt;0,inddata!H113,"")</f>
      </c>
      <c r="D119" s="45">
        <f>IF(C119="","",inddata!G113)</f>
      </c>
      <c r="E119" s="46"/>
      <c r="F119" s="46"/>
      <c r="G119" s="46"/>
      <c r="H119" s="46"/>
      <c r="I119" s="46"/>
      <c r="J119" s="46"/>
      <c r="K119" s="47"/>
      <c r="L119" s="43">
        <f>IF(C119="","",inddata!I113)</f>
      </c>
      <c r="M119" s="44">
        <f t="shared" si="2"/>
      </c>
      <c r="N119" s="56"/>
    </row>
    <row r="120" spans="2:14" s="55" customFormat="1" ht="10.5">
      <c r="B120" s="51"/>
      <c r="C120" s="42">
        <f>IF(inddata!H114&gt;0,inddata!H114,"")</f>
      </c>
      <c r="D120" s="45">
        <f>IF(C120="","",inddata!G114)</f>
      </c>
      <c r="E120" s="46"/>
      <c r="F120" s="46"/>
      <c r="G120" s="46"/>
      <c r="H120" s="46"/>
      <c r="I120" s="46"/>
      <c r="J120" s="46"/>
      <c r="K120" s="47"/>
      <c r="L120" s="43">
        <f>IF(C120="","",inddata!I114)</f>
      </c>
      <c r="M120" s="44">
        <f t="shared" si="2"/>
      </c>
      <c r="N120" s="56"/>
    </row>
    <row r="121" spans="2:14" s="55" customFormat="1" ht="10.5">
      <c r="B121" s="51"/>
      <c r="C121" s="42">
        <f>IF(inddata!H115&gt;0,inddata!H115,"")</f>
      </c>
      <c r="D121" s="45">
        <f>IF(C121="","",inddata!G115)</f>
      </c>
      <c r="E121" s="46"/>
      <c r="F121" s="46"/>
      <c r="G121" s="46"/>
      <c r="H121" s="46"/>
      <c r="I121" s="46"/>
      <c r="J121" s="46"/>
      <c r="K121" s="47"/>
      <c r="L121" s="43">
        <f>IF(C121="","",inddata!I115)</f>
      </c>
      <c r="M121" s="44">
        <f t="shared" si="2"/>
      </c>
      <c r="N121" s="56"/>
    </row>
    <row r="122" spans="2:14" s="55" customFormat="1" ht="10.5">
      <c r="B122" s="51"/>
      <c r="C122" s="42">
        <f>IF(inddata!H116&gt;0,inddata!H116,"")</f>
      </c>
      <c r="D122" s="45">
        <f>IF(C122="","",inddata!G116)</f>
      </c>
      <c r="E122" s="46"/>
      <c r="F122" s="46"/>
      <c r="G122" s="46"/>
      <c r="H122" s="46"/>
      <c r="I122" s="46"/>
      <c r="J122" s="46"/>
      <c r="K122" s="47"/>
      <c r="L122" s="43">
        <f>IF(C122="","",inddata!I116)</f>
      </c>
      <c r="M122" s="44">
        <f t="shared" si="2"/>
      </c>
      <c r="N122" s="56"/>
    </row>
    <row r="123" spans="2:14" s="55" customFormat="1" ht="10.5">
      <c r="B123" s="51"/>
      <c r="C123" s="42">
        <f>IF(inddata!H117&gt;0,inddata!H117,"")</f>
      </c>
      <c r="D123" s="45">
        <f>IF(C123="","",inddata!G117)</f>
      </c>
      <c r="E123" s="46"/>
      <c r="F123" s="46"/>
      <c r="G123" s="46"/>
      <c r="H123" s="46"/>
      <c r="I123" s="46"/>
      <c r="J123" s="46"/>
      <c r="K123" s="47"/>
      <c r="L123" s="43">
        <f>IF(C123="","",inddata!I117)</f>
      </c>
      <c r="M123" s="44">
        <f t="shared" si="2"/>
      </c>
      <c r="N123" s="56"/>
    </row>
    <row r="124" spans="2:14" s="55" customFormat="1" ht="10.5">
      <c r="B124" s="51"/>
      <c r="C124" s="48">
        <f>IF(inddata!H118&gt;0,inddata!H118,"")</f>
      </c>
      <c r="D124" s="59">
        <f>IF(C124="","",inddata!G118)</f>
      </c>
      <c r="E124" s="57"/>
      <c r="F124" s="57"/>
      <c r="G124" s="57"/>
      <c r="H124" s="57"/>
      <c r="I124" s="57"/>
      <c r="J124" s="57"/>
      <c r="K124" s="58"/>
      <c r="L124" s="49">
        <f>IF(C124="","",inddata!I118)</f>
      </c>
      <c r="M124" s="50">
        <f t="shared" si="2"/>
      </c>
      <c r="N124" s="56"/>
    </row>
    <row r="125" spans="2:14" s="55" customFormat="1" ht="10.5">
      <c r="B125" s="51"/>
      <c r="C125" s="51"/>
      <c r="D125" s="51"/>
      <c r="E125" s="51"/>
      <c r="F125" s="51"/>
      <c r="G125" s="51"/>
      <c r="H125" s="51"/>
      <c r="I125" s="51"/>
      <c r="J125" s="51"/>
      <c r="K125" s="51"/>
      <c r="L125" s="52" t="s">
        <v>273</v>
      </c>
      <c r="M125" s="53">
        <f>IF(SUM(M72:M124)&gt;0,SUM(M72:M124),"")</f>
      </c>
      <c r="N125" s="56"/>
    </row>
    <row r="126" spans="2:14" s="55" customFormat="1" ht="11.25" thickBot="1">
      <c r="B126" s="51"/>
      <c r="C126" s="51"/>
      <c r="D126" s="51"/>
      <c r="E126" s="51"/>
      <c r="F126" s="51"/>
      <c r="G126" s="51"/>
      <c r="H126" s="51"/>
      <c r="I126" s="51"/>
      <c r="J126" s="51"/>
      <c r="K126" s="51"/>
      <c r="L126" s="52" t="s">
        <v>274</v>
      </c>
      <c r="M126" s="53">
        <f>Bestilling!S50</f>
        <v>0</v>
      </c>
      <c r="N126" s="56"/>
    </row>
    <row r="127" spans="2:14" ht="13.5" customHeight="1" thickBot="1">
      <c r="B127" s="9"/>
      <c r="C127" s="18" t="s">
        <v>275</v>
      </c>
      <c r="D127" s="28"/>
      <c r="E127" s="20"/>
      <c r="F127" s="20"/>
      <c r="G127" s="21"/>
      <c r="H127" s="36"/>
      <c r="I127" s="36"/>
      <c r="J127" s="32"/>
      <c r="K127" s="37"/>
      <c r="L127" s="54" t="s">
        <v>286</v>
      </c>
      <c r="M127" s="53" t="e">
        <f>Bestilling!S51</f>
        <v>#N/A</v>
      </c>
      <c r="N127" s="27"/>
    </row>
    <row r="128" spans="2:14" ht="12.75">
      <c r="B128" s="9"/>
      <c r="C128" s="30"/>
      <c r="D128" s="276"/>
      <c r="E128" s="276"/>
      <c r="F128" s="276"/>
      <c r="G128" s="31"/>
      <c r="H128" s="29"/>
      <c r="I128" s="29"/>
      <c r="J128" s="9"/>
      <c r="K128" s="9"/>
      <c r="L128" s="11" t="s">
        <v>276</v>
      </c>
      <c r="M128" s="40" t="e">
        <f>SUM(M125:M127)</f>
        <v>#N/A</v>
      </c>
      <c r="N128" s="27"/>
    </row>
    <row r="129" spans="2:14" ht="12.75">
      <c r="B129" s="9"/>
      <c r="C129" s="62" t="s">
        <v>298</v>
      </c>
      <c r="D129" s="276"/>
      <c r="E129" s="276"/>
      <c r="F129" s="276"/>
      <c r="G129" s="31"/>
      <c r="H129" s="9"/>
      <c r="I129" s="9"/>
      <c r="J129" s="9"/>
      <c r="K129" s="9"/>
      <c r="L129" s="38" t="s">
        <v>304</v>
      </c>
      <c r="M129" s="39" t="e">
        <f>M125*0.2</f>
        <v>#VALUE!</v>
      </c>
      <c r="N129" s="27"/>
    </row>
    <row r="130" spans="2:14" ht="12.75">
      <c r="B130" s="9"/>
      <c r="C130" s="62" t="s">
        <v>299</v>
      </c>
      <c r="D130" s="273" t="s">
        <v>300</v>
      </c>
      <c r="E130" s="273"/>
      <c r="F130" s="273"/>
      <c r="G130" s="23"/>
      <c r="H130" s="9"/>
      <c r="I130" s="9"/>
      <c r="J130" s="9"/>
      <c r="K130" s="9"/>
      <c r="L130" s="32"/>
      <c r="M130" s="32"/>
      <c r="N130" s="27"/>
    </row>
    <row r="131" spans="2:14" ht="12.75" customHeight="1">
      <c r="B131" s="9"/>
      <c r="C131" s="62" t="s">
        <v>301</v>
      </c>
      <c r="D131" s="274" t="s">
        <v>302</v>
      </c>
      <c r="E131" s="274"/>
      <c r="F131" s="274"/>
      <c r="G131" s="23"/>
      <c r="H131" s="32"/>
      <c r="I131" s="32"/>
      <c r="J131" s="263" t="s">
        <v>303</v>
      </c>
      <c r="K131" s="264"/>
      <c r="L131" s="264"/>
      <c r="M131" s="265"/>
      <c r="N131" s="27"/>
    </row>
    <row r="132" spans="2:14" ht="12.75">
      <c r="B132" s="9"/>
      <c r="C132" s="62" t="s">
        <v>262</v>
      </c>
      <c r="D132" s="275"/>
      <c r="E132" s="275"/>
      <c r="F132" s="275"/>
      <c r="G132" s="23"/>
      <c r="H132" s="32"/>
      <c r="I132" s="32"/>
      <c r="J132" s="266"/>
      <c r="K132" s="267"/>
      <c r="L132" s="267"/>
      <c r="M132" s="268"/>
      <c r="N132" s="27"/>
    </row>
    <row r="133" spans="2:14" ht="15.75" customHeight="1">
      <c r="B133" s="9"/>
      <c r="C133" s="9"/>
      <c r="D133" s="9"/>
      <c r="E133" s="9"/>
      <c r="F133" s="9"/>
      <c r="G133" s="9"/>
      <c r="H133" s="32"/>
      <c r="I133" s="32"/>
      <c r="J133" s="269"/>
      <c r="K133" s="270"/>
      <c r="L133" s="270"/>
      <c r="M133" s="271"/>
      <c r="N133" s="27"/>
    </row>
    <row r="134" spans="2:14" ht="13.5" customHeight="1" thickBot="1">
      <c r="B134" s="9"/>
      <c r="C134" s="9"/>
      <c r="D134" s="9"/>
      <c r="E134" s="9"/>
      <c r="F134" s="9"/>
      <c r="G134" s="9"/>
      <c r="H134" s="9"/>
      <c r="I134" s="9"/>
      <c r="J134" s="9"/>
      <c r="K134" s="9"/>
      <c r="L134" s="9"/>
      <c r="M134" s="9"/>
      <c r="N134" s="27"/>
    </row>
    <row r="135" spans="2:14" ht="13.5" customHeight="1" thickTop="1">
      <c r="B135" s="9"/>
      <c r="C135" s="33"/>
      <c r="D135" s="33"/>
      <c r="E135" s="33"/>
      <c r="F135" s="33"/>
      <c r="G135" s="33"/>
      <c r="H135" s="33"/>
      <c r="I135" s="33"/>
      <c r="J135" s="33"/>
      <c r="K135" s="33"/>
      <c r="L135" s="33"/>
      <c r="M135" s="33"/>
      <c r="N135" s="27"/>
    </row>
    <row r="136" spans="2:14" ht="12.75">
      <c r="B136" s="9"/>
      <c r="C136" s="256" t="s">
        <v>285</v>
      </c>
      <c r="D136" s="256"/>
      <c r="E136" s="256"/>
      <c r="F136" s="256"/>
      <c r="G136" s="256"/>
      <c r="H136" s="256"/>
      <c r="I136" s="256"/>
      <c r="J136" s="256"/>
      <c r="K136" s="256"/>
      <c r="L136" s="256"/>
      <c r="M136" s="256"/>
      <c r="N136" s="27"/>
    </row>
    <row r="137" spans="2:14" ht="12.75">
      <c r="B137" s="9"/>
      <c r="C137" s="9"/>
      <c r="D137" s="63"/>
      <c r="E137" s="63"/>
      <c r="F137" s="63"/>
      <c r="G137" s="63"/>
      <c r="H137" s="63"/>
      <c r="I137" s="63"/>
      <c r="J137" s="63"/>
      <c r="K137" s="63"/>
      <c r="L137" s="63"/>
      <c r="M137" s="9"/>
      <c r="N137" s="27"/>
    </row>
    <row r="138" spans="2:14" ht="12.75">
      <c r="B138" s="9"/>
      <c r="C138" s="9"/>
      <c r="D138" s="63"/>
      <c r="E138" s="63"/>
      <c r="F138" s="63"/>
      <c r="G138" s="63"/>
      <c r="H138" s="63"/>
      <c r="I138" s="63"/>
      <c r="J138" s="63"/>
      <c r="K138" s="63"/>
      <c r="L138" s="63"/>
      <c r="M138" s="9"/>
      <c r="N138" s="27"/>
    </row>
  </sheetData>
  <mergeCells count="15">
    <mergeCell ref="C136:M136"/>
    <mergeCell ref="D11:H11"/>
    <mergeCell ref="D12:H12"/>
    <mergeCell ref="C6:L6"/>
    <mergeCell ref="C69:M69"/>
    <mergeCell ref="C70:M70"/>
    <mergeCell ref="C5:L5"/>
    <mergeCell ref="D14:E14"/>
    <mergeCell ref="F14:H14"/>
    <mergeCell ref="J131:M133"/>
    <mergeCell ref="D16:K16"/>
    <mergeCell ref="D128:F129"/>
    <mergeCell ref="D130:F130"/>
    <mergeCell ref="D131:F131"/>
    <mergeCell ref="D132:F132"/>
  </mergeCells>
  <dataValidations count="6">
    <dataValidation errorStyle="warning" type="whole" allowBlank="1" showErrorMessage="1" promptTitle="Mængde" errorTitle="Mængde" error="Du skal skrive et tal i denne celle." sqref="C17:C124">
      <formula1>0</formula1>
      <formula2>1000000000</formula2>
    </dataValidation>
    <dataValidation errorStyle="warning" allowBlank="1" showInputMessage="1" promptTitle="Kreditkortnummer" prompt="Her kan du skrive nummeret på kundens kreditkort." errorTitle="Kreditkortnummer" sqref="D131:F131"/>
    <dataValidation errorStyle="warning" allowBlank="1" showInputMessage="1" promptTitle="Til intern brug" prompt="Her kan du skrive oplysninger, som ikke kan angives andre steder på fakturaen. Indtast oplysningerne direkte i arket, eller skriv dem på den udskrevne faktura." errorTitle="Til intern brug" sqref="J131"/>
    <dataValidation type="decimal" allowBlank="1" showErrorMessage="1" promptTitle="Stykpris" errorTitle="Stykpris" error="Du skal skrive et tal i denne celle." sqref="L17:L68 L71:L72">
      <formula1>0</formula1>
      <formula2>1000000000</formula2>
    </dataValidation>
    <dataValidation type="list" showInputMessage="1" showErrorMessage="1" promptTitle="Betaling:" prompt="Vælg en betalingstype på rullelisten." sqref="D127">
      <formula1>$A$2:$A$5</formula1>
    </dataValidation>
    <dataValidation allowBlank="1" showInputMessage="1" showErrorMessage="1" promptTitle="Navn" prompt="Skriv kundens navn, sådan som det vises på kreditkortet." sqref="D130:F130"/>
  </dataValidations>
  <printOptions horizontalCentered="1" verticalCentered="1"/>
  <pageMargins left="0.5118110236220472" right="0.5118110236220472" top="0.5118110236220472" bottom="0.5118110236220472" header="0" footer="0"/>
  <pageSetup horizontalDpi="600" verticalDpi="600" orientation="portrait" r:id="rId1"/>
  <rowBreaks count="1" manualBreakCount="1">
    <brk id="69" min="1" max="13" man="1"/>
  </rowBreaks>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5" sqref="A5"/>
    </sheetView>
  </sheetViews>
  <sheetFormatPr defaultColWidth="9.00390625" defaultRowHeight="15.75"/>
  <cols>
    <col min="1" max="16384" width="9.00390625" style="1" customWidth="1"/>
  </cols>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Elsass Wagn &amp; O.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Elsass Wagn &amp; O. A/S</dc:creator>
  <cp:keywords/>
  <dc:description/>
  <cp:lastModifiedBy>Birkerød Fest</cp:lastModifiedBy>
  <cp:lastPrinted>2005-04-28T20:36:57Z</cp:lastPrinted>
  <dcterms:created xsi:type="dcterms:W3CDTF">2000-01-28T14:35:01Z</dcterms:created>
  <dcterms:modified xsi:type="dcterms:W3CDTF">2006-03-17T13:31:25Z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